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671" firstSheet="1" activeTab="10"/>
  </bookViews>
  <sheets>
    <sheet name="初期設定" sheetId="1" state="hidden" r:id="rId1"/>
    <sheet name="①学校情報" sheetId="2" r:id="rId2"/>
    <sheet name="②名簿" sheetId="3" r:id="rId3"/>
    <sheet name="金鷲旗男" sheetId="4" state="hidden" r:id="rId4"/>
    <sheet name="金鷲旗女" sheetId="5" state="hidden" r:id="rId5"/>
    <sheet name="総体男" sheetId="6" r:id="rId6"/>
    <sheet name="総体女" sheetId="7" r:id="rId7"/>
    <sheet name="新人男" sheetId="8" r:id="rId8"/>
    <sheet name="新人女" sheetId="9" r:id="rId9"/>
    <sheet name="選手権男" sheetId="10" r:id="rId10"/>
    <sheet name="選手権女" sheetId="11" r:id="rId11"/>
    <sheet name="専門部" sheetId="12" state="hidden" r:id="rId12"/>
  </sheets>
  <definedNames>
    <definedName name="_xlnm._FilterDatabase" localSheetId="2" hidden="1">'②名簿'!$R$9:$BG$89</definedName>
    <definedName name="_xlnm.Print_Area" localSheetId="1">'①学校情報'!$A$1:$G$14</definedName>
    <definedName name="_xlnm.Print_Area" localSheetId="2">'②名簿'!$B$2:$K$34</definedName>
    <definedName name="_xlnm.Print_Area" localSheetId="4">'金鷲旗女'!$B$1:$P$25</definedName>
    <definedName name="_xlnm.Print_Area" localSheetId="3">'金鷲旗男'!$B$1:$N$24</definedName>
    <definedName name="_xlnm.Print_Area" localSheetId="8">'新人女'!$E$2:$Q$55</definedName>
    <definedName name="_xlnm.Print_Area" localSheetId="7">'新人男'!$E$2:$Q$55</definedName>
    <definedName name="_xlnm.Print_Area" localSheetId="10">'選手権女'!$E$2:$Q$47</definedName>
    <definedName name="_xlnm.Print_Area" localSheetId="9">'選手権男'!$E$2:$Q$39</definedName>
    <definedName name="_xlnm.Print_Area" localSheetId="6">'総体女'!$H$2:$X$53</definedName>
    <definedName name="_xlnm.Print_Area" localSheetId="5">'総体男'!$H$2:$X$53</definedName>
  </definedNames>
  <calcPr fullCalcOnLoad="1"/>
</workbook>
</file>

<file path=xl/comments1.xml><?xml version="1.0" encoding="utf-8"?>
<comments xmlns="http://schemas.openxmlformats.org/spreadsheetml/2006/main">
  <authors>
    <author>sagajudo</author>
    <author>kg</author>
  </authors>
  <commentList>
    <comment ref="D2" authorId="0">
      <text>
        <r>
          <rPr>
            <b/>
            <sz val="9"/>
            <rFont val="ＭＳ Ｐゴシック"/>
            <family val="3"/>
          </rPr>
          <t>入力</t>
        </r>
      </text>
    </comment>
    <comment ref="D1" authorId="1">
      <text>
        <r>
          <rPr>
            <b/>
            <sz val="9"/>
            <rFont val="ＭＳ Ｐゴシック"/>
            <family val="3"/>
          </rPr>
          <t>入力</t>
        </r>
      </text>
    </comment>
  </commentList>
</comments>
</file>

<file path=xl/comments10.xml><?xml version="1.0" encoding="utf-8"?>
<comments xmlns="http://schemas.openxmlformats.org/spreadsheetml/2006/main">
  <authors>
    <author>sagajudo</author>
  </authors>
  <commentList>
    <comment ref="A10" authorId="0">
      <text>
        <r>
          <rPr>
            <b/>
            <sz val="9"/>
            <rFont val="ＭＳ Ｐゴシック"/>
            <family val="3"/>
          </rPr>
          <t>全柔連のメンバーIDではありません</t>
        </r>
      </text>
    </comment>
  </commentList>
</comments>
</file>

<file path=xl/comments11.xml><?xml version="1.0" encoding="utf-8"?>
<comments xmlns="http://schemas.openxmlformats.org/spreadsheetml/2006/main">
  <authors>
    <author>sagajudo</author>
  </authors>
  <commentList>
    <comment ref="A10" authorId="0">
      <text>
        <r>
          <rPr>
            <b/>
            <sz val="9"/>
            <rFont val="ＭＳ Ｐゴシック"/>
            <family val="3"/>
          </rPr>
          <t>全柔連のメンバーIDではありません</t>
        </r>
      </text>
    </comment>
  </commentList>
</comments>
</file>

<file path=xl/comments3.xml><?xml version="1.0" encoding="utf-8"?>
<comments xmlns="http://schemas.openxmlformats.org/spreadsheetml/2006/main">
  <authors>
    <author>sagajudo</author>
    <author>kg</author>
    <author>kikai5</author>
  </authors>
  <commentList>
    <comment ref="AO9" authorId="0">
      <text>
        <r>
          <rPr>
            <b/>
            <sz val="9"/>
            <rFont val="ＭＳ Ｐゴシック"/>
            <family val="3"/>
          </rPr>
          <t>高校3年　のように
数字は半角</t>
        </r>
      </text>
    </comment>
    <comment ref="AG9" authorId="1">
      <text>
        <r>
          <rPr>
            <b/>
            <sz val="9"/>
            <rFont val="ＭＳ Ｐゴシック"/>
            <family val="3"/>
          </rPr>
          <t xml:space="preserve">
無段のように　漢字
無段、二段、三段、四段</t>
        </r>
      </text>
    </comment>
    <comment ref="AF9" authorId="1">
      <text>
        <r>
          <rPr>
            <b/>
            <sz val="9"/>
            <rFont val="ＭＳ Ｐゴシック"/>
            <family val="3"/>
          </rPr>
          <t>半角数字
単位「kg」　不要</t>
        </r>
      </text>
    </comment>
    <comment ref="AE9" authorId="1">
      <text>
        <r>
          <rPr>
            <b/>
            <sz val="9"/>
            <rFont val="ＭＳ Ｐゴシック"/>
            <family val="3"/>
          </rPr>
          <t>半角数字
単位「cm」　は不要</t>
        </r>
      </text>
    </comment>
    <comment ref="AC9" authorId="1">
      <text>
        <r>
          <rPr>
            <b/>
            <sz val="9"/>
            <rFont val="ＭＳ Ｐゴシック"/>
            <family val="3"/>
          </rPr>
          <t>アポストロフィ「'」を先頭につけて、西暦誕生日で
例：　'1999/9/9</t>
        </r>
        <r>
          <rPr>
            <sz val="9"/>
            <rFont val="ＭＳ Ｐゴシック"/>
            <family val="3"/>
          </rPr>
          <t xml:space="preserve">
</t>
        </r>
      </text>
    </comment>
    <comment ref="Z9" authorId="1">
      <text>
        <r>
          <rPr>
            <b/>
            <sz val="9"/>
            <rFont val="ＭＳ Ｐゴシック"/>
            <family val="3"/>
          </rPr>
          <t xml:space="preserve">姓と名は、「全角」カタカナ
間は、「半角」スペースを入れて
</t>
        </r>
      </text>
    </comment>
    <comment ref="Y9" authorId="1">
      <text>
        <r>
          <rPr>
            <b/>
            <sz val="9"/>
            <rFont val="ＭＳ Ｐゴシック"/>
            <family val="3"/>
          </rPr>
          <t xml:space="preserve">姓と名の間は
　「半角」スペースを入れて
</t>
        </r>
      </text>
    </comment>
    <comment ref="S9" authorId="1">
      <text>
        <r>
          <rPr>
            <b/>
            <sz val="9"/>
            <rFont val="ＭＳ Ｐゴシック"/>
            <family val="3"/>
          </rPr>
          <t>例：県立佐賀高校のように</t>
        </r>
        <r>
          <rPr>
            <sz val="9"/>
            <rFont val="ＭＳ Ｐゴシック"/>
            <family val="3"/>
          </rPr>
          <t xml:space="preserve">
</t>
        </r>
      </text>
    </comment>
    <comment ref="AO8" authorId="0">
      <text>
        <r>
          <rPr>
            <b/>
            <sz val="9"/>
            <rFont val="ＭＳ Ｐゴシック"/>
            <family val="3"/>
          </rPr>
          <t>高校3年　のように
数字は半角</t>
        </r>
      </text>
    </comment>
    <comment ref="AG8" authorId="1">
      <text>
        <r>
          <rPr>
            <b/>
            <sz val="9"/>
            <rFont val="ＭＳ Ｐゴシック"/>
            <family val="3"/>
          </rPr>
          <t xml:space="preserve">
無段のように　漢字
無段、二段、三段、四段</t>
        </r>
      </text>
    </comment>
    <comment ref="AF8" authorId="1">
      <text>
        <r>
          <rPr>
            <b/>
            <sz val="9"/>
            <rFont val="ＭＳ Ｐゴシック"/>
            <family val="3"/>
          </rPr>
          <t>半角数字
単位「kg」　不要</t>
        </r>
      </text>
    </comment>
    <comment ref="AE8" authorId="1">
      <text>
        <r>
          <rPr>
            <b/>
            <sz val="9"/>
            <rFont val="ＭＳ Ｐゴシック"/>
            <family val="3"/>
          </rPr>
          <t>半角数字
単位「cm」　は不要</t>
        </r>
      </text>
    </comment>
    <comment ref="AC8" authorId="1">
      <text>
        <r>
          <rPr>
            <b/>
            <sz val="9"/>
            <rFont val="ＭＳ Ｐゴシック"/>
            <family val="3"/>
          </rPr>
          <t>アポストロフィ「'」を先頭につけて、西暦誕生日で
例：　'1999/9/9</t>
        </r>
        <r>
          <rPr>
            <sz val="9"/>
            <rFont val="ＭＳ Ｐゴシック"/>
            <family val="3"/>
          </rPr>
          <t xml:space="preserve">
</t>
        </r>
      </text>
    </comment>
    <comment ref="Z8" authorId="1">
      <text>
        <r>
          <rPr>
            <b/>
            <sz val="9"/>
            <rFont val="ＭＳ Ｐゴシック"/>
            <family val="3"/>
          </rPr>
          <t xml:space="preserve">姓と名は、「全角」カタカナ
間は、「半角」スペースを入れて
</t>
        </r>
      </text>
    </comment>
    <comment ref="Y8" authorId="1">
      <text>
        <r>
          <rPr>
            <b/>
            <sz val="9"/>
            <rFont val="ＭＳ Ｐゴシック"/>
            <family val="3"/>
          </rPr>
          <t>姓と名の間は
　「半角」スペースを入れて</t>
        </r>
        <r>
          <rPr>
            <sz val="9"/>
            <rFont val="ＭＳ Ｐゴシック"/>
            <family val="3"/>
          </rPr>
          <t xml:space="preserve">
</t>
        </r>
      </text>
    </comment>
    <comment ref="S8" authorId="1">
      <text>
        <r>
          <rPr>
            <b/>
            <sz val="9"/>
            <rFont val="ＭＳ Ｐゴシック"/>
            <family val="3"/>
          </rPr>
          <t>例：県立佐賀高校のように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1">
      <text>
        <r>
          <rPr>
            <b/>
            <sz val="9"/>
            <rFont val="ＭＳ Ｐゴシック"/>
            <family val="3"/>
          </rPr>
          <t xml:space="preserve">姓と名の間は半角スペースを入れて
</t>
        </r>
      </text>
    </comment>
    <comment ref="D10" authorId="1">
      <text>
        <r>
          <rPr>
            <b/>
            <sz val="9"/>
            <rFont val="ＭＳ Ｐゴシック"/>
            <family val="3"/>
          </rPr>
          <t xml:space="preserve">姓と名の間は半角スペースを入れて
</t>
        </r>
      </text>
    </comment>
    <comment ref="E10" authorId="1">
      <text>
        <r>
          <rPr>
            <b/>
            <sz val="9"/>
            <rFont val="ＭＳ Ｐゴシック"/>
            <family val="3"/>
          </rPr>
          <t xml:space="preserve">
無段のように　漢字
無段、二段、三段、四段</t>
        </r>
      </text>
    </comment>
    <comment ref="F10" authorId="1">
      <text>
        <r>
          <rPr>
            <b/>
            <sz val="9"/>
            <rFont val="ＭＳ Ｐゴシック"/>
            <family val="3"/>
          </rPr>
          <t>3年　のように
数字は半角</t>
        </r>
      </text>
    </comment>
    <comment ref="G10" authorId="1">
      <text>
        <r>
          <rPr>
            <b/>
            <sz val="9"/>
            <rFont val="ＭＳ Ｐゴシック"/>
            <family val="3"/>
          </rPr>
          <t xml:space="preserve">H12.3.4
のように半角英数字で
</t>
        </r>
      </text>
    </comment>
    <comment ref="H10" authorId="1">
      <text>
        <r>
          <rPr>
            <b/>
            <sz val="9"/>
            <rFont val="ＭＳ Ｐゴシック"/>
            <family val="3"/>
          </rPr>
          <t xml:space="preserve">160
のように半角数字で
</t>
        </r>
      </text>
    </comment>
    <comment ref="I10" authorId="1">
      <text>
        <r>
          <rPr>
            <b/>
            <sz val="9"/>
            <rFont val="ＭＳ Ｐゴシック"/>
            <family val="3"/>
          </rPr>
          <t xml:space="preserve">48
のように半角数字で
</t>
        </r>
      </text>
    </comment>
    <comment ref="J10" authorId="1">
      <text>
        <r>
          <rPr>
            <b/>
            <sz val="9"/>
            <rFont val="ＭＳ Ｐゴシック"/>
            <family val="3"/>
          </rPr>
          <t>生年月日から
計算されます</t>
        </r>
      </text>
    </comment>
    <comment ref="AB10" authorId="1">
      <text>
        <r>
          <rPr>
            <b/>
            <sz val="9"/>
            <rFont val="ＭＳ Ｐゴシック"/>
            <family val="3"/>
          </rPr>
          <t>男性　または　女性　</t>
        </r>
      </text>
    </comment>
    <comment ref="Z10" authorId="1">
      <text>
        <r>
          <rPr>
            <b/>
            <sz val="9"/>
            <rFont val="ＭＳ Ｐゴシック"/>
            <family val="3"/>
          </rPr>
          <t xml:space="preserve">姓と名は、「全角」カタカナ
間は、「半角」スペースを入れて
</t>
        </r>
      </text>
    </comment>
    <comment ref="AE10" authorId="1">
      <text>
        <r>
          <rPr>
            <b/>
            <sz val="9"/>
            <rFont val="ＭＳ Ｐゴシック"/>
            <family val="3"/>
          </rPr>
          <t>半角数字
単位「cm」　は不要</t>
        </r>
      </text>
    </comment>
    <comment ref="AF10" authorId="1">
      <text>
        <r>
          <rPr>
            <b/>
            <sz val="9"/>
            <rFont val="ＭＳ Ｐゴシック"/>
            <family val="3"/>
          </rPr>
          <t>半角数字
単位「kg」　不要</t>
        </r>
      </text>
    </comment>
    <comment ref="AG10" authorId="1">
      <text>
        <r>
          <rPr>
            <b/>
            <sz val="9"/>
            <rFont val="ＭＳ Ｐゴシック"/>
            <family val="3"/>
          </rPr>
          <t xml:space="preserve">
無段のように　漢字
無段、二段、三段、四段</t>
        </r>
      </text>
    </comment>
    <comment ref="AO10" authorId="1">
      <text>
        <r>
          <rPr>
            <b/>
            <sz val="9"/>
            <rFont val="ＭＳ Ｐゴシック"/>
            <family val="3"/>
          </rPr>
          <t>高校3年　のように
数字は半角</t>
        </r>
      </text>
    </comment>
    <comment ref="AB9" authorId="1">
      <text>
        <r>
          <rPr>
            <b/>
            <sz val="9"/>
            <rFont val="ＭＳ Ｐゴシック"/>
            <family val="3"/>
          </rPr>
          <t>男性　または　女性　</t>
        </r>
      </text>
    </comment>
    <comment ref="AB8" authorId="1">
      <text>
        <r>
          <rPr>
            <b/>
            <sz val="9"/>
            <rFont val="ＭＳ Ｐゴシック"/>
            <family val="3"/>
          </rPr>
          <t>男性　または　女性　</t>
        </r>
      </text>
    </comment>
    <comment ref="AC10" authorId="1">
      <text>
        <r>
          <rPr>
            <b/>
            <sz val="9"/>
            <rFont val="ＭＳ Ｐゴシック"/>
            <family val="3"/>
          </rPr>
          <t xml:space="preserve">アポストロフィ「'」を先頭につけて、西暦誕生日で
例：　'1999/9/9
</t>
        </r>
      </text>
    </comment>
    <comment ref="Y10" authorId="1">
      <text>
        <r>
          <rPr>
            <b/>
            <sz val="9"/>
            <rFont val="ＭＳ Ｐゴシック"/>
            <family val="3"/>
          </rPr>
          <t xml:space="preserve">姓と名の間は
　「半角」スペースを入れて
</t>
        </r>
      </text>
    </comment>
    <comment ref="R10" authorId="2">
      <text>
        <r>
          <rPr>
            <b/>
            <sz val="9"/>
            <rFont val="ＭＳ Ｐゴシック"/>
            <family val="3"/>
          </rPr>
          <t>ここに、値を貼り付け</t>
        </r>
      </text>
    </comment>
  </commentList>
</comments>
</file>

<file path=xl/comments6.xml><?xml version="1.0" encoding="utf-8"?>
<comments xmlns="http://schemas.openxmlformats.org/spreadsheetml/2006/main">
  <authors>
    <author>kg</author>
  </authors>
  <commentList>
    <comment ref="D15" authorId="0">
      <text>
        <r>
          <rPr>
            <b/>
            <sz val="9"/>
            <rFont val="ＭＳ Ｐゴシック"/>
            <family val="3"/>
          </rPr>
          <t xml:space="preserve">②名簿シートの
Noを入力します。
</t>
        </r>
      </text>
    </comment>
  </commentList>
</comments>
</file>

<file path=xl/comments7.xml><?xml version="1.0" encoding="utf-8"?>
<comments xmlns="http://schemas.openxmlformats.org/spreadsheetml/2006/main">
  <authors>
    <author>kg</author>
  </authors>
  <commentList>
    <comment ref="D15" authorId="0">
      <text>
        <r>
          <rPr>
            <b/>
            <sz val="9"/>
            <rFont val="ＭＳ Ｐゴシック"/>
            <family val="3"/>
          </rPr>
          <t xml:space="preserve">②名簿シートの
Noを入力します。
</t>
        </r>
      </text>
    </comment>
  </commentList>
</comments>
</file>

<file path=xl/comments8.xml><?xml version="1.0" encoding="utf-8"?>
<comments xmlns="http://schemas.openxmlformats.org/spreadsheetml/2006/main">
  <authors>
    <author>sagajudo</author>
  </authors>
  <commentList>
    <comment ref="A10" authorId="0">
      <text>
        <r>
          <rPr>
            <b/>
            <sz val="9"/>
            <rFont val="ＭＳ Ｐゴシック"/>
            <family val="3"/>
          </rPr>
          <t>全柔連のメンバーIDではありません</t>
        </r>
      </text>
    </comment>
  </commentList>
</comments>
</file>

<file path=xl/comments9.xml><?xml version="1.0" encoding="utf-8"?>
<comments xmlns="http://schemas.openxmlformats.org/spreadsheetml/2006/main">
  <authors>
    <author>sagajudo</author>
  </authors>
  <commentList>
    <comment ref="A10" authorId="0">
      <text>
        <r>
          <rPr>
            <b/>
            <sz val="9"/>
            <rFont val="ＭＳ Ｐゴシック"/>
            <family val="3"/>
          </rPr>
          <t>全柔連のメンバーIDではありません</t>
        </r>
      </text>
    </comment>
  </commentList>
</comments>
</file>

<file path=xl/sharedStrings.xml><?xml version="1.0" encoding="utf-8"?>
<sst xmlns="http://schemas.openxmlformats.org/spreadsheetml/2006/main" count="1250" uniqueCount="395">
  <si>
    <t>氏　名</t>
  </si>
  <si>
    <t>生年月日</t>
  </si>
  <si>
    <t>段位</t>
  </si>
  <si>
    <t>学年</t>
  </si>
  <si>
    <t>所在地　〒</t>
  </si>
  <si>
    <t>印</t>
  </si>
  <si>
    <t>年度</t>
  </si>
  <si>
    <t>年齢</t>
  </si>
  <si>
    <t>身長</t>
  </si>
  <si>
    <t>体重</t>
  </si>
  <si>
    <t>　　　　　参 加 申 込 書　</t>
  </si>
  <si>
    <t>学校名</t>
  </si>
  <si>
    <t>監督名</t>
  </si>
  <si>
    <t>女子団体</t>
  </si>
  <si>
    <t>生年月日</t>
  </si>
  <si>
    <t>学年</t>
  </si>
  <si>
    <t>身長</t>
  </si>
  <si>
    <t>体重</t>
  </si>
  <si>
    <t>先鋒</t>
  </si>
  <si>
    <t>次鋒</t>
  </si>
  <si>
    <t>中堅</t>
  </si>
  <si>
    <t>副将</t>
  </si>
  <si>
    <t>大将</t>
  </si>
  <si>
    <t>補欠</t>
  </si>
  <si>
    <t>上記の者は、本校在学生徒で標記大会に出場することを認め、参加申し込みます。</t>
  </si>
  <si>
    <t>平成 　　 年 　 月　　 日</t>
  </si>
  <si>
    <t>高等学校長</t>
  </si>
  <si>
    <t>男子団体</t>
  </si>
  <si>
    <t>　　　　　参　加　申　込　書　（男子）</t>
  </si>
  <si>
    <t>男　子　団　体</t>
  </si>
  <si>
    <t>次鋒</t>
  </si>
  <si>
    <t>男　子　個　人</t>
  </si>
  <si>
    <t>※申込み後の選手の変更は認めない。</t>
  </si>
  <si>
    <t>※同一選手の２階級にわたる申込みは認めない。</t>
  </si>
  <si>
    <t>年齢</t>
  </si>
  <si>
    <t>　　　　　参　加　申　込　書　（女子）</t>
  </si>
  <si>
    <t>女　子　団　体</t>
  </si>
  <si>
    <t>女　子　個　人</t>
  </si>
  <si>
    <t>印</t>
  </si>
  <si>
    <t>学校名</t>
  </si>
  <si>
    <t>学校長名</t>
  </si>
  <si>
    <t>所在地</t>
  </si>
  <si>
    <t>鳥栖</t>
  </si>
  <si>
    <t>金鷲旗</t>
  </si>
  <si>
    <t>総体</t>
  </si>
  <si>
    <t>新人戦</t>
  </si>
  <si>
    <t>選手権</t>
  </si>
  <si>
    <t>第</t>
  </si>
  <si>
    <t>回</t>
  </si>
  <si>
    <t>不要</t>
  </si>
  <si>
    <t>学校番号</t>
  </si>
  <si>
    <t>佐賀東</t>
  </si>
  <si>
    <t>佐賀西</t>
  </si>
  <si>
    <t>佐賀北</t>
  </si>
  <si>
    <t>致遠館</t>
  </si>
  <si>
    <t>三養基</t>
  </si>
  <si>
    <t>小城</t>
  </si>
  <si>
    <t>牛津</t>
  </si>
  <si>
    <t>厳木</t>
  </si>
  <si>
    <t>唐津東</t>
  </si>
  <si>
    <t>唐津西</t>
  </si>
  <si>
    <t>唐津北</t>
  </si>
  <si>
    <t>伊万里</t>
  </si>
  <si>
    <t>武雄</t>
  </si>
  <si>
    <t>武雄青陵</t>
  </si>
  <si>
    <t>白石</t>
  </si>
  <si>
    <t>鹿島</t>
  </si>
  <si>
    <t>太良</t>
  </si>
  <si>
    <t>高志館</t>
  </si>
  <si>
    <t>唐津南</t>
  </si>
  <si>
    <t>佐賀農業</t>
  </si>
  <si>
    <t>鳥栖工業</t>
  </si>
  <si>
    <t>佐賀工業</t>
  </si>
  <si>
    <t>唐津工業</t>
  </si>
  <si>
    <t>有田工業</t>
  </si>
  <si>
    <t>塩田工業</t>
  </si>
  <si>
    <t>鳥栖商業</t>
  </si>
  <si>
    <t>佐賀商業</t>
  </si>
  <si>
    <t>唐津商業</t>
  </si>
  <si>
    <t>伊万里商業</t>
  </si>
  <si>
    <t>杵島商業</t>
  </si>
  <si>
    <t>嬉野</t>
  </si>
  <si>
    <t>鹿島実業</t>
  </si>
  <si>
    <t>学校選択</t>
  </si>
  <si>
    <t>太線内を記入、選択してください</t>
  </si>
  <si>
    <t>略称</t>
  </si>
  <si>
    <t>ここは専門部で記入します。</t>
  </si>
  <si>
    <t>書きなえないでください。</t>
  </si>
  <si>
    <t>弘学館</t>
  </si>
  <si>
    <t>北陵</t>
  </si>
  <si>
    <t>龍谷</t>
  </si>
  <si>
    <t>唐津海上</t>
  </si>
  <si>
    <t>敬徳</t>
  </si>
  <si>
    <t>佐賀学園</t>
  </si>
  <si>
    <t>＊監督が外部指導者の場合は、必ず引率をつけること</t>
  </si>
  <si>
    <t>先鋒</t>
  </si>
  <si>
    <t>次鋒</t>
  </si>
  <si>
    <t>中堅</t>
  </si>
  <si>
    <t>副将</t>
  </si>
  <si>
    <t>大将</t>
  </si>
  <si>
    <t>補１</t>
  </si>
  <si>
    <t>補２</t>
  </si>
  <si>
    <t>団　体</t>
  </si>
  <si>
    <t>kg超</t>
  </si>
  <si>
    <t>kg</t>
  </si>
  <si>
    <t>補欠</t>
  </si>
  <si>
    <t>No.８－１</t>
  </si>
  <si>
    <t>柔　　　道　　　競　　　技</t>
  </si>
  <si>
    <t>学　校　名</t>
  </si>
  <si>
    <t>校　長　名</t>
  </si>
  <si>
    <t>監督</t>
  </si>
  <si>
    <t>男</t>
  </si>
  <si>
    <t>外部指導者</t>
  </si>
  <si>
    <t>引　率　者</t>
  </si>
  <si>
    <t>女</t>
  </si>
  <si>
    <t>個　人</t>
  </si>
  <si>
    <t>＊同一選手の２階級にわたる申込みは認めない。申込後の選手変更は認めない。（補欠含）</t>
  </si>
  <si>
    <t>記入項目</t>
  </si>
  <si>
    <t>人</t>
  </si>
  <si>
    <t>実参加人数（必ず記入）</t>
  </si>
  <si>
    <t>伊万里農林</t>
  </si>
  <si>
    <t>TEL　</t>
  </si>
  <si>
    <t>I D</t>
  </si>
  <si>
    <t>選　手　名</t>
  </si>
  <si>
    <t>I D</t>
  </si>
  <si>
    <t>選　手　名</t>
  </si>
  <si>
    <t>〒</t>
  </si>
  <si>
    <t>←</t>
  </si>
  <si>
    <t>身長、体重の訂正は”名簿”シートで訂正してください。年齢は自動的に変わります。</t>
  </si>
  <si>
    <t>身長、体重の訂正は”名簿”シートで訂正してください。</t>
  </si>
  <si>
    <t>鳥栖</t>
  </si>
  <si>
    <t>三高</t>
  </si>
  <si>
    <t>神崎</t>
  </si>
  <si>
    <t>佐東</t>
  </si>
  <si>
    <t>佐西</t>
  </si>
  <si>
    <t>佐北</t>
  </si>
  <si>
    <t>致遠</t>
  </si>
  <si>
    <t>小城</t>
  </si>
  <si>
    <t>牛津</t>
  </si>
  <si>
    <t>厳木</t>
  </si>
  <si>
    <t>唐東</t>
  </si>
  <si>
    <t>唐西</t>
  </si>
  <si>
    <t>唐北</t>
  </si>
  <si>
    <t>伊高</t>
  </si>
  <si>
    <t>武雄</t>
  </si>
  <si>
    <t>青陵</t>
  </si>
  <si>
    <t>白石</t>
  </si>
  <si>
    <t>鹿島</t>
  </si>
  <si>
    <t>太良</t>
  </si>
  <si>
    <t>神清</t>
  </si>
  <si>
    <t>高志</t>
  </si>
  <si>
    <t>唐南</t>
  </si>
  <si>
    <t>伊農</t>
  </si>
  <si>
    <t>佐農</t>
  </si>
  <si>
    <t>鳥工</t>
  </si>
  <si>
    <t>佐工</t>
  </si>
  <si>
    <t>多久</t>
  </si>
  <si>
    <t>唐工</t>
  </si>
  <si>
    <t>有工</t>
  </si>
  <si>
    <t>塩工</t>
  </si>
  <si>
    <t>鳥商</t>
  </si>
  <si>
    <t>佐商</t>
  </si>
  <si>
    <t>唐商</t>
  </si>
  <si>
    <t>伊商</t>
  </si>
  <si>
    <t>杵商</t>
  </si>
  <si>
    <t>嬉野</t>
  </si>
  <si>
    <t>鹿実</t>
  </si>
  <si>
    <t>弘学</t>
  </si>
  <si>
    <t>北陵</t>
  </si>
  <si>
    <t>龍谷</t>
  </si>
  <si>
    <t>海上</t>
  </si>
  <si>
    <t>敬徳</t>
  </si>
  <si>
    <t>佐学</t>
  </si>
  <si>
    <t>外部指導者名（いる場合）</t>
  </si>
  <si>
    <t>引率者名（外部指導者がいる場合）</t>
  </si>
  <si>
    <t>松翔</t>
  </si>
  <si>
    <t>佐賀女子</t>
  </si>
  <si>
    <t>佐賀清和</t>
  </si>
  <si>
    <t>佐女</t>
  </si>
  <si>
    <t>清和</t>
  </si>
  <si>
    <t>男子監督名</t>
  </si>
  <si>
    <t>女子監督名</t>
  </si>
  <si>
    <t>神埼</t>
  </si>
  <si>
    <t>唐津青翔</t>
  </si>
  <si>
    <t>神埼清明</t>
  </si>
  <si>
    <t>多久</t>
  </si>
  <si>
    <t>kg</t>
  </si>
  <si>
    <t>柔道部責任者名（</t>
  </si>
  <si>
    <t>職　　員</t>
  </si>
  <si>
    <t>扱わないでください</t>
  </si>
  <si>
    <t>100+</t>
  </si>
  <si>
    <t>100</t>
  </si>
  <si>
    <t>90</t>
  </si>
  <si>
    <t>81</t>
  </si>
  <si>
    <t>73</t>
  </si>
  <si>
    <t>66</t>
  </si>
  <si>
    <t>60</t>
  </si>
  <si>
    <t>総体個人戦データ</t>
  </si>
  <si>
    <t>78+</t>
  </si>
  <si>
    <t>78</t>
  </si>
  <si>
    <t>新人戦個人戦データ</t>
  </si>
  <si>
    <t>No.８－２</t>
  </si>
  <si>
    <t>←</t>
  </si>
  <si>
    <t>無差別</t>
  </si>
  <si>
    <t>←</t>
  </si>
  <si>
    <t>選手権個人戦データ</t>
  </si>
  <si>
    <t>無差別</t>
  </si>
  <si>
    <t>男子</t>
  </si>
  <si>
    <t>女子</t>
  </si>
  <si>
    <t>男子</t>
  </si>
  <si>
    <t>女子</t>
  </si>
  <si>
    <t>早稲田佐賀</t>
  </si>
  <si>
    <t>早稲</t>
  </si>
  <si>
    <t>ふりがな</t>
  </si>
  <si>
    <t>年齢</t>
  </si>
  <si>
    <t>学年</t>
  </si>
  <si>
    <t>生年月日</t>
  </si>
  <si>
    <t>→</t>
  </si>
  <si>
    <t xml:space="preserve">         学校長名（</t>
  </si>
  <si>
    <t>　）</t>
  </si>
  <si>
    <t>48</t>
  </si>
  <si>
    <t>kg</t>
  </si>
  <si>
    <t>kg</t>
  </si>
  <si>
    <t>kg</t>
  </si>
  <si>
    <t>60</t>
  </si>
  <si>
    <t>66</t>
  </si>
  <si>
    <t>73</t>
  </si>
  <si>
    <t>81</t>
  </si>
  <si>
    <t>90</t>
  </si>
  <si>
    <t>100</t>
  </si>
  <si>
    <t>100+</t>
  </si>
  <si>
    <t>以下</t>
  </si>
  <si>
    <t>より重</t>
  </si>
  <si>
    <t>より重い</t>
  </si>
  <si>
    <t>48
kg</t>
  </si>
  <si>
    <t>52
kg</t>
  </si>
  <si>
    <t>57
kg</t>
  </si>
  <si>
    <t>63
kg</t>
  </si>
  <si>
    <t>70
kg</t>
  </si>
  <si>
    <t>78
kg</t>
  </si>
  <si>
    <t>78
kg超</t>
  </si>
  <si>
    <t>100
kg超</t>
  </si>
  <si>
    <t>60
kg</t>
  </si>
  <si>
    <t>66
kg</t>
  </si>
  <si>
    <t>73
kg</t>
  </si>
  <si>
    <t>81
kg</t>
  </si>
  <si>
    <t>90
kg</t>
  </si>
  <si>
    <t>100
kg</t>
  </si>
  <si>
    <t>60
kg</t>
  </si>
  <si>
    <t>66
kg</t>
  </si>
  <si>
    <t>73
ｋｇ</t>
  </si>
  <si>
    <t>81
ｋｇ</t>
  </si>
  <si>
    <t>48
kg</t>
  </si>
  <si>
    <t>52
kg</t>
  </si>
  <si>
    <t>70</t>
  </si>
  <si>
    <t>100</t>
  </si>
  <si>
    <t>100+</t>
  </si>
  <si>
    <t>63</t>
  </si>
  <si>
    <t>48</t>
  </si>
  <si>
    <t>57</t>
  </si>
  <si>
    <t>52</t>
  </si>
  <si>
    <t>78</t>
  </si>
  <si>
    <t>78+</t>
  </si>
  <si>
    <t>(</t>
  </si>
  <si>
    <t>)</t>
  </si>
  <si>
    <t>(</t>
  </si>
  <si>
    <t>)</t>
  </si>
  <si>
    <t>氏　名</t>
  </si>
  <si>
    <t>氏　名</t>
  </si>
  <si>
    <t>ふりがな</t>
  </si>
  <si>
    <t>(</t>
  </si>
  <si>
    <t>氏　名</t>
  </si>
  <si>
    <t>ふりがな</t>
  </si>
  <si>
    <t>)</t>
  </si>
  <si>
    <t>先鋒
(52kg)</t>
  </si>
  <si>
    <t>中堅
(63kg)</t>
  </si>
  <si>
    <t>大将
(無差別)</t>
  </si>
  <si>
    <t>(</t>
  </si>
  <si>
    <t>ふりがな</t>
  </si>
  <si>
    <t>)</t>
  </si>
  <si>
    <t>(</t>
  </si>
  <si>
    <t>ふりがな</t>
  </si>
  <si>
    <t>)</t>
  </si>
  <si>
    <t>総体団体戦データ</t>
  </si>
  <si>
    <t>新人団体戦データ</t>
  </si>
  <si>
    <t>選手権団体データ</t>
  </si>
  <si>
    <t>用紙の縁</t>
  </si>
  <si>
    <t>を赤色に</t>
  </si>
  <si>
    <t>塗り提出</t>
  </si>
  <si>
    <t>お願いし</t>
  </si>
  <si>
    <t>ます。</t>
  </si>
  <si>
    <t>　</t>
  </si>
  <si>
    <t>下記の者は本校在学生徒で、標記大会に出場することを認め参加申込みいたします。</t>
  </si>
  <si>
    <t>チーム名（カナ）</t>
  </si>
  <si>
    <t>氏名（ローマ字）</t>
  </si>
  <si>
    <t>段位取得年月日</t>
  </si>
  <si>
    <t>登録番号</t>
  </si>
  <si>
    <t>統一番号</t>
  </si>
  <si>
    <t>所属区分1</t>
  </si>
  <si>
    <t>所属区分2</t>
  </si>
  <si>
    <t>所属状態</t>
  </si>
  <si>
    <t>所属完了日</t>
  </si>
  <si>
    <t>出身中学校</t>
  </si>
  <si>
    <t>メールアドレス</t>
  </si>
  <si>
    <t>郵便番号</t>
  </si>
  <si>
    <t>住所</t>
  </si>
  <si>
    <t>連絡先電話番号の種類</t>
  </si>
  <si>
    <t>連絡先電話番号</t>
  </si>
  <si>
    <t>自宅電話番号</t>
  </si>
  <si>
    <t>携帯電話番号</t>
  </si>
  <si>
    <t>自宅FAX</t>
  </si>
  <si>
    <t>勤務先名</t>
  </si>
  <si>
    <t>部署・役職名</t>
  </si>
  <si>
    <t>勤務先郵便番号</t>
  </si>
  <si>
    <t>勤務先住所</t>
  </si>
  <si>
    <t>勤務先電話番号</t>
  </si>
  <si>
    <t>勤務先FAX</t>
  </si>
  <si>
    <t>審判員ライセンス</t>
  </si>
  <si>
    <t>指導者資格</t>
  </si>
  <si>
    <t>形審査員資格</t>
  </si>
  <si>
    <t>西暦年度</t>
  </si>
  <si>
    <t>元号</t>
  </si>
  <si>
    <t>　女子</t>
  </si>
  <si>
    <t>九州新人</t>
  </si>
  <si>
    <t>　）</t>
  </si>
  <si>
    <t>嬉新</t>
  </si>
  <si>
    <t>鹿島新</t>
  </si>
  <si>
    <t>鹿新</t>
  </si>
  <si>
    <t>塩田・嬉野新</t>
  </si>
  <si>
    <t>(</t>
  </si>
  <si>
    <t>)</t>
  </si>
  <si>
    <t>全九州総体</t>
  </si>
  <si>
    <t>伊万里実業</t>
  </si>
  <si>
    <t>伊新</t>
  </si>
  <si>
    <t>チーム
ID</t>
  </si>
  <si>
    <t>所属
都道
府県</t>
  </si>
  <si>
    <t>所属
地区</t>
  </si>
  <si>
    <t>所属
チーム
種別</t>
  </si>
  <si>
    <t>佐賀県</t>
  </si>
  <si>
    <t>高体連</t>
  </si>
  <si>
    <t>高校</t>
  </si>
  <si>
    <t>男性</t>
  </si>
  <si>
    <t/>
  </si>
  <si>
    <t>初段</t>
  </si>
  <si>
    <t>競技者</t>
  </si>
  <si>
    <t>高校生</t>
  </si>
  <si>
    <t>所属</t>
  </si>
  <si>
    <t>2018/03/29</t>
  </si>
  <si>
    <t>高校3年</t>
  </si>
  <si>
    <t>記入例→</t>
  </si>
  <si>
    <t>県立佐賀実業高校</t>
  </si>
  <si>
    <t>ケンリツサガジツギョウコウコウ</t>
  </si>
  <si>
    <t>佐賀 太郎</t>
  </si>
  <si>
    <t>SAGA TAROU</t>
  </si>
  <si>
    <t>学校情報</t>
  </si>
  <si>
    <t>　　月　　　日</t>
  </si>
  <si>
    <t>令和　　年</t>
  </si>
  <si>
    <t>令和</t>
  </si>
  <si>
    <t>No</t>
  </si>
  <si>
    <t>No</t>
  </si>
  <si>
    <t>整列の手順</t>
  </si>
  <si>
    <t>１　「生年月日」を降順にする（生まれが遅い順）</t>
  </si>
  <si>
    <t>下の▼マークをクリックして整列と抽出しましょう</t>
  </si>
  <si>
    <t>区分</t>
  </si>
  <si>
    <t>階級</t>
  </si>
  <si>
    <t>→</t>
  </si>
  <si>
    <t>区分</t>
  </si>
  <si>
    <t>階級</t>
  </si>
  <si>
    <t>表題→</t>
  </si>
  <si>
    <t>チーム名</t>
  </si>
  <si>
    <t>メンバーID
(全柔連)</t>
  </si>
  <si>
    <t>年齢（4/1時点）</t>
  </si>
  <si>
    <t>手順１</t>
  </si>
  <si>
    <t>手順３</t>
  </si>
  <si>
    <t>手順２</t>
  </si>
  <si>
    <t>３　「性別」を昇順にする（女、男の順）</t>
  </si>
  <si>
    <t xml:space="preserve"> </t>
  </si>
  <si>
    <t>【必ず入力】
氏名
(姓名間は半角)</t>
  </si>
  <si>
    <t>【必ず入力】
全角フリガナ
(姓名間は半角)</t>
  </si>
  <si>
    <t>【必ず入力】
生年月日
（’文字列）</t>
  </si>
  <si>
    <t>【必ず入力】
身長</t>
  </si>
  <si>
    <t>【必ず入力】
体重</t>
  </si>
  <si>
    <t>【必ず入力】
学年
(数字は半角)</t>
  </si>
  <si>
    <t>★</t>
  </si>
  <si>
    <r>
      <t>★「性別」を</t>
    </r>
    <r>
      <rPr>
        <sz val="11"/>
        <color indexed="30"/>
        <rFont val="HGS創英角ﾎﾟｯﾌﾟ体"/>
        <family val="3"/>
      </rPr>
      <t>昇順に整列</t>
    </r>
    <r>
      <rPr>
        <sz val="11"/>
        <color indexed="10"/>
        <rFont val="ＭＳ Ｐ明朝"/>
        <family val="1"/>
      </rPr>
      <t>しましょう</t>
    </r>
  </si>
  <si>
    <r>
      <t>★「生年月日」を</t>
    </r>
    <r>
      <rPr>
        <sz val="11"/>
        <color indexed="30"/>
        <rFont val="HGS創英角ﾎﾟｯﾌﾟ体"/>
        <family val="3"/>
      </rPr>
      <t>降順に整列</t>
    </r>
    <r>
      <rPr>
        <sz val="11"/>
        <color indexed="10"/>
        <rFont val="ＭＳ Ｐ明朝"/>
        <family val="1"/>
      </rPr>
      <t>しましょう</t>
    </r>
  </si>
  <si>
    <r>
      <t>★「学年」を</t>
    </r>
    <r>
      <rPr>
        <sz val="11"/>
        <color indexed="30"/>
        <rFont val="HGS創英角ﾎﾟｯﾌﾟ体"/>
        <family val="3"/>
      </rPr>
      <t>高校1～3年のみ</t>
    </r>
    <r>
      <rPr>
        <sz val="11"/>
        <color indexed="10"/>
        <rFont val="ＭＳ Ｐ明朝"/>
        <family val="1"/>
      </rPr>
      <t>にしましょう</t>
    </r>
  </si>
  <si>
    <t>２　「学年」を高校1～3年にする（ﾃｷｽﾄﾌｨﾙﾀｰで指導者等を除く）</t>
  </si>
  <si>
    <t>黄色い列は、特に使用しません。</t>
  </si>
  <si>
    <t>性別</t>
  </si>
  <si>
    <t>'2003/12/31</t>
  </si>
  <si>
    <t>サガ タロウ</t>
  </si>
  <si>
    <t>名簿完成</t>
  </si>
  <si>
    <r>
      <rPr>
        <sz val="14"/>
        <color indexed="9"/>
        <rFont val="ＤＨＰ特太ゴシック体"/>
        <family val="3"/>
      </rPr>
      <t>作成開始</t>
    </r>
    <r>
      <rPr>
        <sz val="9"/>
        <color indexed="9"/>
        <rFont val="ＤＨＰ特太ゴシック体"/>
        <family val="3"/>
      </rPr>
      <t xml:space="preserve">
全柔連の個人
メンバーデータを
貼り付けて
ください。</t>
    </r>
  </si>
  <si>
    <t>令和５年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</si>
</sst>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  <numFmt numFmtId="183" formatCode=";;;"/>
    <numFmt numFmtId="184" formatCode="[$-411]ggge&quot;年&quot;m&quot;月&quot;d&quot;日&quot;;@"/>
    <numFmt numFmtId="185" formatCode="mmm\-yyyy"/>
    <numFmt numFmtId="186" formatCode="[$-F800]dddd\,\ mmmm\ dd\,\ yyyy"/>
    <numFmt numFmtId="187" formatCode="\(General\)"/>
    <numFmt numFmtId="188" formatCode="\(@\)"/>
    <numFmt numFmtId="189" formatCode="\(0\)"/>
    <numFmt numFmtId="190" formatCode="\(?\)"/>
    <numFmt numFmtId="191" formatCode="\(\ General\ \)"/>
    <numFmt numFmtId="192" formatCode="m/d;@"/>
    <numFmt numFmtId="193" formatCode="m&quot;月&quot;d&quot;日&quot;;@"/>
  </numFmts>
  <fonts count="144">
    <font>
      <sz val="11"/>
      <name val="ＭＳ 明朝"/>
      <family val="1"/>
    </font>
    <font>
      <sz val="6"/>
      <name val="ＭＳ 明朝"/>
      <family val="1"/>
    </font>
    <font>
      <sz val="16"/>
      <name val="Times New Roman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u val="single"/>
      <sz val="11"/>
      <name val="ＭＳ 明朝"/>
      <family val="1"/>
    </font>
    <font>
      <i/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24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0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sz val="18"/>
      <name val="ＭＳ 明朝"/>
      <family val="1"/>
    </font>
    <font>
      <b/>
      <sz val="8"/>
      <name val="ＭＳ 明朝"/>
      <family val="1"/>
    </font>
    <font>
      <b/>
      <sz val="11"/>
      <name val="HGP創英角ﾎﾟｯﾌﾟ体"/>
      <family val="3"/>
    </font>
    <font>
      <b/>
      <sz val="11"/>
      <name val="HGS創英角ｺﾞｼｯｸUB"/>
      <family val="3"/>
    </font>
    <font>
      <sz val="22"/>
      <name val="ＭＳ 明朝"/>
      <family val="1"/>
    </font>
    <font>
      <sz val="1"/>
      <name val="ＭＳ Ｐ明朝"/>
      <family val="1"/>
    </font>
    <font>
      <sz val="10"/>
      <name val="ＭＳ 明朝"/>
      <family val="1"/>
    </font>
    <font>
      <sz val="11"/>
      <color indexed="10"/>
      <name val="ＭＳ Ｐ明朝"/>
      <family val="1"/>
    </font>
    <font>
      <sz val="11"/>
      <color indexed="30"/>
      <name val="HGS創英角ﾎﾟｯﾌﾟ体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9"/>
      <color indexed="9"/>
      <name val="ＤＨＰ特太ゴシック体"/>
      <family val="3"/>
    </font>
    <font>
      <sz val="11"/>
      <name val="HG創英角ｺﾞｼｯｸUB"/>
      <family val="3"/>
    </font>
    <font>
      <sz val="14"/>
      <color indexed="9"/>
      <name val="ＤＨＰ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2"/>
      <color indexed="10"/>
      <name val="ＭＳ Ｐ明朝"/>
      <family val="1"/>
    </font>
    <font>
      <sz val="11"/>
      <color indexed="48"/>
      <name val="ＭＳ 明朝"/>
      <family val="1"/>
    </font>
    <font>
      <b/>
      <sz val="11"/>
      <color indexed="10"/>
      <name val="HGP創英角ﾎﾟｯﾌﾟ体"/>
      <family val="3"/>
    </font>
    <font>
      <sz val="6"/>
      <color indexed="48"/>
      <name val="ＭＳ 明朝"/>
      <family val="1"/>
    </font>
    <font>
      <sz val="11"/>
      <color indexed="48"/>
      <name val="ＭＳ Ｐ明朝"/>
      <family val="1"/>
    </font>
    <font>
      <sz val="6"/>
      <color indexed="48"/>
      <name val="ＭＳ Ｐ明朝"/>
      <family val="1"/>
    </font>
    <font>
      <sz val="12"/>
      <color indexed="48"/>
      <name val="ＭＳ Ｐ明朝"/>
      <family val="1"/>
    </font>
    <font>
      <sz val="1"/>
      <color indexed="10"/>
      <name val="ＭＳ Ｐ明朝"/>
      <family val="1"/>
    </font>
    <font>
      <sz val="8"/>
      <color indexed="10"/>
      <name val="ＭＳ 明朝"/>
      <family val="1"/>
    </font>
    <font>
      <sz val="11"/>
      <color indexed="43"/>
      <name val="ＭＳ Ｐ明朝"/>
      <family val="1"/>
    </font>
    <font>
      <sz val="11"/>
      <color indexed="43"/>
      <name val="ＭＳ 明朝"/>
      <family val="1"/>
    </font>
    <font>
      <sz val="11"/>
      <color indexed="30"/>
      <name val="HGSｺﾞｼｯｸE"/>
      <family val="3"/>
    </font>
    <font>
      <sz val="16"/>
      <color indexed="10"/>
      <name val="HGS創英角ｺﾞｼｯｸUB"/>
      <family val="3"/>
    </font>
    <font>
      <sz val="12"/>
      <color indexed="10"/>
      <name val="HGS創英角ｺﾞｼｯｸUB"/>
      <family val="3"/>
    </font>
    <font>
      <sz val="14"/>
      <color indexed="10"/>
      <name val="ＭＳ Ｐ明朝"/>
      <family val="1"/>
    </font>
    <font>
      <sz val="16"/>
      <color indexed="12"/>
      <name val="HGS創英角ﾎﾟｯﾌﾟ体"/>
      <family val="3"/>
    </font>
    <font>
      <sz val="11"/>
      <color indexed="30"/>
      <name val="ＭＳ Ｐ明朝"/>
      <family val="1"/>
    </font>
    <font>
      <b/>
      <sz val="11"/>
      <color indexed="30"/>
      <name val="ＭＳ 明朝"/>
      <family val="1"/>
    </font>
    <font>
      <sz val="11"/>
      <color indexed="30"/>
      <name val="ＭＳ 明朝"/>
      <family val="1"/>
    </font>
    <font>
      <sz val="16"/>
      <color indexed="30"/>
      <name val="HGS創英角ｺﾞｼｯｸUB"/>
      <family val="3"/>
    </font>
    <font>
      <sz val="9"/>
      <color indexed="30"/>
      <name val="ＭＳ 明朝"/>
      <family val="1"/>
    </font>
    <font>
      <sz val="12"/>
      <color indexed="30"/>
      <name val="HGS創英角ｺﾞｼｯｸUB"/>
      <family val="3"/>
    </font>
    <font>
      <sz val="12"/>
      <color indexed="30"/>
      <name val="ＭＳ Ｐ明朝"/>
      <family val="1"/>
    </font>
    <font>
      <sz val="6"/>
      <color indexed="30"/>
      <name val="ＭＳ Ｐ明朝"/>
      <family val="1"/>
    </font>
    <font>
      <sz val="12"/>
      <color indexed="9"/>
      <name val="ＭＳ Ｐ明朝"/>
      <family val="1"/>
    </font>
    <font>
      <sz val="14"/>
      <color indexed="9"/>
      <name val="ＭＳ Ｐ明朝"/>
      <family val="1"/>
    </font>
    <font>
      <sz val="16"/>
      <color indexed="30"/>
      <name val="HGS創英角ﾎﾟｯﾌﾟ体"/>
      <family val="3"/>
    </font>
    <font>
      <sz val="9"/>
      <name val="Meiryo UI"/>
      <family val="3"/>
    </font>
    <font>
      <sz val="14"/>
      <color indexed="8"/>
      <name val="ＭＳ Ｐ明朝"/>
      <family val="1"/>
    </font>
    <font>
      <sz val="11"/>
      <color indexed="8"/>
      <name val="HG創英角ｺﾞｼｯｸUB"/>
      <family val="3"/>
    </font>
    <font>
      <sz val="11"/>
      <color indexed="8"/>
      <name val="ＤＦ平成明朝体W3"/>
      <family val="1"/>
    </font>
    <font>
      <sz val="11"/>
      <color indexed="57"/>
      <name val="HG創英角ﾎﾟｯﾌﾟ体"/>
      <family val="3"/>
    </font>
    <font>
      <sz val="11"/>
      <color indexed="30"/>
      <name val="HG創英角ﾎﾟｯﾌﾟ体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2"/>
      <color rgb="FFFF0000"/>
      <name val="ＭＳ Ｐ明朝"/>
      <family val="1"/>
    </font>
    <font>
      <sz val="11"/>
      <color rgb="FF3366FF"/>
      <name val="ＭＳ 明朝"/>
      <family val="1"/>
    </font>
    <font>
      <b/>
      <sz val="11"/>
      <color rgb="FFFF0000"/>
      <name val="HGP創英角ﾎﾟｯﾌﾟ体"/>
      <family val="3"/>
    </font>
    <font>
      <sz val="6"/>
      <color rgb="FF3366FF"/>
      <name val="ＭＳ 明朝"/>
      <family val="1"/>
    </font>
    <font>
      <sz val="11"/>
      <color rgb="FF3366FF"/>
      <name val="ＭＳ Ｐ明朝"/>
      <family val="1"/>
    </font>
    <font>
      <sz val="6"/>
      <color rgb="FF3366FF"/>
      <name val="ＭＳ Ｐ明朝"/>
      <family val="1"/>
    </font>
    <font>
      <sz val="12"/>
      <color rgb="FF3366FF"/>
      <name val="ＭＳ Ｐ明朝"/>
      <family val="1"/>
    </font>
    <font>
      <sz val="11"/>
      <color rgb="FFFF0000"/>
      <name val="ＭＳ Ｐ明朝"/>
      <family val="1"/>
    </font>
    <font>
      <sz val="1"/>
      <color rgb="FFFF0000"/>
      <name val="ＭＳ Ｐ明朝"/>
      <family val="1"/>
    </font>
    <font>
      <sz val="8"/>
      <color rgb="FFFF0000"/>
      <name val="ＭＳ 明朝"/>
      <family val="1"/>
    </font>
    <font>
      <sz val="11"/>
      <color theme="2" tint="-0.09996999800205231"/>
      <name val="ＭＳ Ｐ明朝"/>
      <family val="1"/>
    </font>
    <font>
      <sz val="11"/>
      <color theme="2" tint="-0.09996999800205231"/>
      <name val="ＭＳ 明朝"/>
      <family val="1"/>
    </font>
    <font>
      <sz val="11"/>
      <color rgb="FF0070C0"/>
      <name val="HGSｺﾞｼｯｸE"/>
      <family val="3"/>
    </font>
    <font>
      <sz val="16"/>
      <color rgb="FFFF0000"/>
      <name val="HGS創英角ｺﾞｼｯｸUB"/>
      <family val="3"/>
    </font>
    <font>
      <sz val="12"/>
      <color rgb="FFFF0000"/>
      <name val="HGS創英角ｺﾞｼｯｸUB"/>
      <family val="3"/>
    </font>
    <font>
      <sz val="14"/>
      <color rgb="FFFF0000"/>
      <name val="ＭＳ Ｐ明朝"/>
      <family val="1"/>
    </font>
    <font>
      <sz val="16"/>
      <color rgb="FF0000FF"/>
      <name val="HGS創英角ﾎﾟｯﾌﾟ体"/>
      <family val="3"/>
    </font>
    <font>
      <sz val="11"/>
      <color rgb="FF0070C0"/>
      <name val="ＭＳ Ｐ明朝"/>
      <family val="1"/>
    </font>
    <font>
      <b/>
      <sz val="11"/>
      <color rgb="FF0070C0"/>
      <name val="ＭＳ 明朝"/>
      <family val="1"/>
    </font>
    <font>
      <sz val="11"/>
      <color rgb="FF0070C0"/>
      <name val="ＭＳ 明朝"/>
      <family val="1"/>
    </font>
    <font>
      <sz val="16"/>
      <color rgb="FF0070C0"/>
      <name val="HGS創英角ｺﾞｼｯｸUB"/>
      <family val="3"/>
    </font>
    <font>
      <sz val="9"/>
      <color rgb="FF0070C0"/>
      <name val="ＭＳ 明朝"/>
      <family val="1"/>
    </font>
    <font>
      <sz val="12"/>
      <color rgb="FF0070C0"/>
      <name val="HGS創英角ｺﾞｼｯｸUB"/>
      <family val="3"/>
    </font>
    <font>
      <sz val="12"/>
      <color rgb="FF0070C0"/>
      <name val="ＭＳ Ｐ明朝"/>
      <family val="1"/>
    </font>
    <font>
      <sz val="6"/>
      <color rgb="FF0070C0"/>
      <name val="ＭＳ Ｐ明朝"/>
      <family val="1"/>
    </font>
    <font>
      <sz val="12"/>
      <color theme="0"/>
      <name val="ＭＳ Ｐ明朝"/>
      <family val="1"/>
    </font>
    <font>
      <sz val="14"/>
      <color theme="0"/>
      <name val="ＭＳ Ｐ明朝"/>
      <family val="1"/>
    </font>
    <font>
      <sz val="16"/>
      <color rgb="FF0070C0"/>
      <name val="HGS創英角ﾎﾟｯﾌﾟ体"/>
      <family val="3"/>
    </font>
    <font>
      <sz val="9"/>
      <color theme="0"/>
      <name val="ＤＨＰ特太ゴシック体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CEB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hair"/>
      <bottom style="dashed"/>
    </border>
    <border>
      <left style="thin"/>
      <right>
        <color indexed="63"/>
      </right>
      <top style="dashed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dotted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0" fillId="0" borderId="3" applyNumberFormat="0" applyFill="0" applyAlignment="0" applyProtection="0"/>
    <xf numFmtId="0" fontId="101" fillId="29" borderId="0" applyNumberFormat="0" applyBorder="0" applyAlignment="0" applyProtection="0"/>
    <xf numFmtId="0" fontId="102" fillId="30" borderId="4" applyNumberFormat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0" borderId="9" applyNumberFormat="0" applyAlignment="0" applyProtection="0"/>
    <xf numFmtId="0" fontId="10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0" fillId="31" borderId="4" applyNumberFormat="0" applyAlignment="0" applyProtection="0"/>
    <xf numFmtId="0" fontId="2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111" fillId="32" borderId="0" applyNumberFormat="0" applyBorder="0" applyAlignment="0" applyProtection="0"/>
  </cellStyleXfs>
  <cellXfs count="7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12" xfId="62" applyFont="1" applyBorder="1" applyAlignment="1">
      <alignment horizontal="center" vertical="center"/>
      <protection/>
    </xf>
    <xf numFmtId="0" fontId="13" fillId="0" borderId="0" xfId="64" applyFont="1">
      <alignment vertical="center"/>
      <protection/>
    </xf>
    <xf numFmtId="0" fontId="15" fillId="0" borderId="12" xfId="64" applyFont="1" applyBorder="1" applyAlignment="1">
      <alignment horizontal="center" vertical="center"/>
      <protection/>
    </xf>
    <xf numFmtId="0" fontId="16" fillId="0" borderId="13" xfId="64" applyFont="1" applyBorder="1" applyAlignment="1">
      <alignment vertical="center"/>
      <protection/>
    </xf>
    <xf numFmtId="0" fontId="17" fillId="0" borderId="14" xfId="64" applyFont="1" applyBorder="1" applyAlignment="1">
      <alignment vertical="center"/>
      <protection/>
    </xf>
    <xf numFmtId="0" fontId="16" fillId="0" borderId="11" xfId="64" applyFont="1" applyBorder="1" applyAlignment="1">
      <alignment vertical="center"/>
      <protection/>
    </xf>
    <xf numFmtId="0" fontId="12" fillId="0" borderId="14" xfId="64" applyFont="1" applyBorder="1" applyAlignment="1">
      <alignment horizontal="right" vertical="center"/>
      <protection/>
    </xf>
    <xf numFmtId="0" fontId="13" fillId="0" borderId="0" xfId="64" applyFont="1" applyBorder="1">
      <alignment vertical="center"/>
      <protection/>
    </xf>
    <xf numFmtId="0" fontId="17" fillId="0" borderId="0" xfId="64" applyFont="1" applyAlignment="1">
      <alignment horizontal="center" vertical="center"/>
      <protection/>
    </xf>
    <xf numFmtId="0" fontId="13" fillId="0" borderId="12" xfId="65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1" fillId="0" borderId="0" xfId="64" applyFont="1" applyAlignment="1">
      <alignment vertical="center"/>
      <protection/>
    </xf>
    <xf numFmtId="0" fontId="11" fillId="0" borderId="0" xfId="64" applyFont="1">
      <alignment vertical="center"/>
      <protection/>
    </xf>
    <xf numFmtId="0" fontId="12" fillId="0" borderId="0" xfId="64" applyFont="1" applyAlignment="1">
      <alignment vertical="center"/>
      <protection/>
    </xf>
    <xf numFmtId="0" fontId="13" fillId="0" borderId="0" xfId="62" applyFont="1">
      <alignment vertical="center"/>
      <protection/>
    </xf>
    <xf numFmtId="0" fontId="13" fillId="0" borderId="0" xfId="62" applyFont="1" applyBorder="1">
      <alignment vertical="center"/>
      <protection/>
    </xf>
    <xf numFmtId="0" fontId="17" fillId="0" borderId="0" xfId="62" applyFont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>
      <alignment vertical="center"/>
      <protection/>
    </xf>
    <xf numFmtId="0" fontId="13" fillId="0" borderId="0" xfId="65" applyFont="1">
      <alignment vertical="center"/>
      <protection/>
    </xf>
    <xf numFmtId="0" fontId="16" fillId="0" borderId="15" xfId="65" applyFont="1" applyBorder="1" applyAlignment="1">
      <alignment horizontal="center" vertical="center"/>
      <protection/>
    </xf>
    <xf numFmtId="0" fontId="15" fillId="0" borderId="14" xfId="64" applyFont="1" applyBorder="1" applyAlignment="1">
      <alignment horizontal="right" vertical="center"/>
      <protection/>
    </xf>
    <xf numFmtId="0" fontId="15" fillId="0" borderId="0" xfId="65" applyFont="1" applyBorder="1" applyAlignment="1">
      <alignment horizontal="center" vertical="center"/>
      <protection/>
    </xf>
    <xf numFmtId="0" fontId="16" fillId="0" borderId="0" xfId="64" applyFont="1" applyBorder="1" applyAlignment="1">
      <alignment vertical="center"/>
      <protection/>
    </xf>
    <xf numFmtId="0" fontId="16" fillId="0" borderId="0" xfId="64" applyFont="1" applyBorder="1" applyAlignment="1">
      <alignment horizontal="right" vertical="center"/>
      <protection/>
    </xf>
    <xf numFmtId="0" fontId="17" fillId="0" borderId="0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2" fillId="0" borderId="0" xfId="65" applyFont="1" applyBorder="1" applyAlignment="1">
      <alignment horizontal="center" vertical="center"/>
      <protection/>
    </xf>
    <xf numFmtId="182" fontId="12" fillId="0" borderId="0" xfId="65" applyNumberFormat="1" applyFont="1" applyBorder="1" applyAlignment="1">
      <alignment horizontal="center" vertical="center"/>
      <protection/>
    </xf>
    <xf numFmtId="0" fontId="11" fillId="0" borderId="0" xfId="65" applyFont="1" applyAlignment="1">
      <alignment vertical="center"/>
      <protection/>
    </xf>
    <xf numFmtId="0" fontId="11" fillId="0" borderId="16" xfId="65" applyFont="1" applyBorder="1" applyAlignment="1">
      <alignment horizontal="center" vertical="center"/>
      <protection/>
    </xf>
    <xf numFmtId="0" fontId="17" fillId="0" borderId="16" xfId="65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 quotePrefix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2" xfId="64" applyFont="1" applyBorder="1" applyAlignment="1" applyProtection="1">
      <alignment horizontal="center" vertical="center"/>
      <protection locked="0"/>
    </xf>
    <xf numFmtId="0" fontId="13" fillId="0" borderId="14" xfId="62" applyFont="1" applyBorder="1">
      <alignment vertical="center"/>
      <protection/>
    </xf>
    <xf numFmtId="0" fontId="11" fillId="0" borderId="12" xfId="62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20" xfId="65" applyFont="1" applyBorder="1" applyAlignment="1">
      <alignment horizontal="center" vertical="center"/>
      <protection/>
    </xf>
    <xf numFmtId="0" fontId="11" fillId="0" borderId="22" xfId="65" applyFont="1" applyBorder="1" applyAlignment="1">
      <alignment horizontal="center" vertical="center"/>
      <protection/>
    </xf>
    <xf numFmtId="0" fontId="11" fillId="0" borderId="21" xfId="65" applyFont="1" applyBorder="1" applyAlignment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3" fillId="33" borderId="0" xfId="65" applyFont="1" applyFill="1">
      <alignment vertical="center"/>
      <protection/>
    </xf>
    <xf numFmtId="0" fontId="13" fillId="33" borderId="0" xfId="65" applyFont="1" applyFill="1" applyProtection="1">
      <alignment vertical="center"/>
      <protection locked="0"/>
    </xf>
    <xf numFmtId="0" fontId="13" fillId="33" borderId="0" xfId="62" applyFont="1" applyFill="1">
      <alignment vertical="center"/>
      <protection/>
    </xf>
    <xf numFmtId="0" fontId="13" fillId="33" borderId="0" xfId="64" applyFont="1" applyFill="1">
      <alignment vertical="center"/>
      <protection/>
    </xf>
    <xf numFmtId="0" fontId="0" fillId="0" borderId="23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3" fillId="34" borderId="0" xfId="65" applyFont="1" applyFill="1">
      <alignment vertical="center"/>
      <protection/>
    </xf>
    <xf numFmtId="0" fontId="13" fillId="35" borderId="0" xfId="65" applyFont="1" applyFill="1">
      <alignment vertical="center"/>
      <protection/>
    </xf>
    <xf numFmtId="0" fontId="13" fillId="35" borderId="0" xfId="65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12" fillId="35" borderId="0" xfId="0" applyFont="1" applyFill="1" applyAlignment="1">
      <alignment vertical="center"/>
    </xf>
    <xf numFmtId="0" fontId="113" fillId="35" borderId="0" xfId="0" applyFont="1" applyFill="1" applyAlignment="1">
      <alignment vertical="center"/>
    </xf>
    <xf numFmtId="0" fontId="113" fillId="35" borderId="0" xfId="0" applyFont="1" applyFill="1" applyBorder="1" applyAlignment="1">
      <alignment vertical="center"/>
    </xf>
    <xf numFmtId="0" fontId="114" fillId="35" borderId="0" xfId="0" applyFont="1" applyFill="1" applyAlignment="1">
      <alignment vertical="center"/>
    </xf>
    <xf numFmtId="0" fontId="115" fillId="35" borderId="12" xfId="0" applyFont="1" applyFill="1" applyBorder="1" applyAlignment="1">
      <alignment horizontal="center"/>
    </xf>
    <xf numFmtId="0" fontId="113" fillId="35" borderId="12" xfId="0" applyFont="1" applyFill="1" applyBorder="1" applyAlignment="1">
      <alignment horizontal="center" vertical="center"/>
    </xf>
    <xf numFmtId="0" fontId="116" fillId="35" borderId="0" xfId="0" applyFont="1" applyFill="1" applyAlignment="1">
      <alignment vertical="center"/>
    </xf>
    <xf numFmtId="0" fontId="116" fillId="35" borderId="0" xfId="0" applyFont="1" applyFill="1" applyBorder="1" applyAlignment="1">
      <alignment vertical="center"/>
    </xf>
    <xf numFmtId="0" fontId="26" fillId="34" borderId="0" xfId="65" applyFont="1" applyFill="1">
      <alignment vertical="center"/>
      <protection/>
    </xf>
    <xf numFmtId="0" fontId="26" fillId="0" borderId="0" xfId="65" applyFont="1">
      <alignment vertical="center"/>
      <protection/>
    </xf>
    <xf numFmtId="0" fontId="26" fillId="0" borderId="0" xfId="65" applyFont="1" applyBorder="1" applyAlignment="1">
      <alignment horizontal="center" vertical="center"/>
      <protection/>
    </xf>
    <xf numFmtId="0" fontId="26" fillId="0" borderId="0" xfId="64" applyFont="1" applyBorder="1" applyAlignment="1">
      <alignment vertical="center"/>
      <protection/>
    </xf>
    <xf numFmtId="0" fontId="26" fillId="0" borderId="0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horizontal="right" vertical="center"/>
      <protection/>
    </xf>
    <xf numFmtId="0" fontId="26" fillId="35" borderId="0" xfId="65" applyFont="1" applyFill="1">
      <alignment vertical="center"/>
      <protection/>
    </xf>
    <xf numFmtId="182" fontId="26" fillId="0" borderId="0" xfId="65" applyNumberFormat="1" applyFont="1" applyBorder="1" applyAlignment="1">
      <alignment horizontal="center" vertical="center"/>
      <protection/>
    </xf>
    <xf numFmtId="0" fontId="117" fillId="34" borderId="0" xfId="65" applyFont="1" applyFill="1">
      <alignment vertical="center"/>
      <protection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right" vertical="center"/>
    </xf>
    <xf numFmtId="0" fontId="22" fillId="0" borderId="26" xfId="0" applyFont="1" applyBorder="1" applyAlignment="1">
      <alignment horizontal="right" vertical="center" shrinkToFit="1"/>
    </xf>
    <xf numFmtId="0" fontId="22" fillId="0" borderId="27" xfId="0" applyFont="1" applyBorder="1" applyAlignment="1">
      <alignment horizontal="right" vertical="center" shrinkToFit="1"/>
    </xf>
    <xf numFmtId="0" fontId="22" fillId="0" borderId="31" xfId="0" applyFont="1" applyBorder="1" applyAlignment="1">
      <alignment horizontal="right" vertical="center" shrinkToFit="1"/>
    </xf>
    <xf numFmtId="0" fontId="22" fillId="0" borderId="32" xfId="0" applyFont="1" applyBorder="1" applyAlignment="1">
      <alignment horizontal="right" vertical="center" shrinkToFit="1"/>
    </xf>
    <xf numFmtId="0" fontId="22" fillId="0" borderId="28" xfId="0" applyFont="1" applyBorder="1" applyAlignment="1">
      <alignment horizontal="right" vertical="center" shrinkToFit="1"/>
    </xf>
    <xf numFmtId="0" fontId="22" fillId="0" borderId="33" xfId="0" applyNumberFormat="1" applyFont="1" applyBorder="1" applyAlignment="1">
      <alignment horizontal="left" vertical="center"/>
    </xf>
    <xf numFmtId="0" fontId="22" fillId="0" borderId="34" xfId="0" applyNumberFormat="1" applyFont="1" applyBorder="1" applyAlignment="1">
      <alignment horizontal="left" vertical="center"/>
    </xf>
    <xf numFmtId="0" fontId="22" fillId="0" borderId="35" xfId="0" applyNumberFormat="1" applyFont="1" applyBorder="1" applyAlignment="1">
      <alignment horizontal="left" vertical="center"/>
    </xf>
    <xf numFmtId="0" fontId="22" fillId="0" borderId="36" xfId="0" applyNumberFormat="1" applyFont="1" applyBorder="1" applyAlignment="1">
      <alignment horizontal="left" vertical="center"/>
    </xf>
    <xf numFmtId="0" fontId="22" fillId="0" borderId="37" xfId="0" applyNumberFormat="1" applyFont="1" applyBorder="1" applyAlignment="1">
      <alignment horizontal="left" vertical="center"/>
    </xf>
    <xf numFmtId="0" fontId="22" fillId="0" borderId="29" xfId="0" applyFont="1" applyBorder="1" applyAlignment="1">
      <alignment horizontal="right" vertical="center" shrinkToFit="1"/>
    </xf>
    <xf numFmtId="0" fontId="22" fillId="0" borderId="30" xfId="0" applyFont="1" applyBorder="1" applyAlignment="1">
      <alignment horizontal="right" vertical="center" shrinkToFit="1"/>
    </xf>
    <xf numFmtId="0" fontId="22" fillId="0" borderId="33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 shrinkToFit="1"/>
    </xf>
    <xf numFmtId="0" fontId="22" fillId="0" borderId="40" xfId="0" applyNumberFormat="1" applyFont="1" applyBorder="1" applyAlignment="1">
      <alignment horizontal="left" vertical="center"/>
    </xf>
    <xf numFmtId="0" fontId="113" fillId="33" borderId="0" xfId="0" applyFont="1" applyFill="1" applyBorder="1" applyAlignment="1">
      <alignment vertical="center" shrinkToFit="1"/>
    </xf>
    <xf numFmtId="0" fontId="113" fillId="33" borderId="41" xfId="0" applyFont="1" applyFill="1" applyBorder="1" applyAlignment="1">
      <alignment vertical="center" shrinkToFit="1"/>
    </xf>
    <xf numFmtId="0" fontId="113" fillId="35" borderId="0" xfId="0" applyFont="1" applyFill="1" applyBorder="1" applyAlignment="1">
      <alignment vertical="center" shrinkToFit="1"/>
    </xf>
    <xf numFmtId="0" fontId="113" fillId="0" borderId="0" xfId="0" applyFont="1" applyBorder="1" applyAlignment="1">
      <alignment vertical="center" shrinkToFit="1"/>
    </xf>
    <xf numFmtId="0" fontId="116" fillId="34" borderId="0" xfId="0" applyFont="1" applyFill="1" applyBorder="1" applyAlignment="1">
      <alignment horizontal="center" vertical="center" shrinkToFit="1"/>
    </xf>
    <xf numFmtId="0" fontId="116" fillId="34" borderId="41" xfId="0" applyFont="1" applyFill="1" applyBorder="1" applyAlignment="1">
      <alignment horizontal="center" vertical="center" shrinkToFit="1"/>
    </xf>
    <xf numFmtId="0" fontId="118" fillId="34" borderId="0" xfId="0" applyFont="1" applyFill="1" applyBorder="1" applyAlignment="1">
      <alignment horizontal="center" vertical="center" shrinkToFit="1"/>
    </xf>
    <xf numFmtId="0" fontId="116" fillId="35" borderId="0" xfId="0" applyFont="1" applyFill="1" applyBorder="1" applyAlignment="1">
      <alignment horizontal="center" vertical="center" shrinkToFit="1"/>
    </xf>
    <xf numFmtId="0" fontId="116" fillId="0" borderId="0" xfId="0" applyFont="1" applyBorder="1" applyAlignment="1">
      <alignment horizontal="center" vertical="center" shrinkToFit="1"/>
    </xf>
    <xf numFmtId="0" fontId="119" fillId="34" borderId="0" xfId="65" applyFont="1" applyFill="1">
      <alignment vertical="center"/>
      <protection/>
    </xf>
    <xf numFmtId="0" fontId="120" fillId="34" borderId="0" xfId="65" applyFont="1" applyFill="1">
      <alignment vertical="center"/>
      <protection/>
    </xf>
    <xf numFmtId="0" fontId="121" fillId="34" borderId="0" xfId="65" applyFont="1" applyFill="1">
      <alignment vertical="center"/>
      <protection/>
    </xf>
    <xf numFmtId="0" fontId="119" fillId="35" borderId="0" xfId="65" applyFont="1" applyFill="1">
      <alignment vertical="center"/>
      <protection/>
    </xf>
    <xf numFmtId="0" fontId="119" fillId="0" borderId="0" xfId="65" applyFont="1">
      <alignment vertical="center"/>
      <protection/>
    </xf>
    <xf numFmtId="0" fontId="122" fillId="33" borderId="0" xfId="65" applyFont="1" applyFill="1" applyAlignment="1">
      <alignment vertical="center" shrinkToFit="1"/>
      <protection/>
    </xf>
    <xf numFmtId="0" fontId="122" fillId="33" borderId="0" xfId="65" applyFont="1" applyFill="1" applyAlignment="1" applyProtection="1">
      <alignment vertical="center" shrinkToFit="1"/>
      <protection locked="0"/>
    </xf>
    <xf numFmtId="0" fontId="122" fillId="35" borderId="0" xfId="65" applyFont="1" applyFill="1" applyAlignment="1">
      <alignment vertical="center" shrinkToFit="1"/>
      <protection/>
    </xf>
    <xf numFmtId="0" fontId="122" fillId="0" borderId="0" xfId="65" applyFont="1" applyAlignment="1">
      <alignment vertical="center" shrinkToFit="1"/>
      <protection/>
    </xf>
    <xf numFmtId="0" fontId="122" fillId="33" borderId="0" xfId="65" applyFont="1" applyFill="1">
      <alignment vertical="center"/>
      <protection/>
    </xf>
    <xf numFmtId="0" fontId="122" fillId="33" borderId="0" xfId="65" applyFont="1" applyFill="1" applyProtection="1">
      <alignment vertical="center"/>
      <protection locked="0"/>
    </xf>
    <xf numFmtId="0" fontId="122" fillId="35" borderId="0" xfId="65" applyFont="1" applyFill="1">
      <alignment vertical="center"/>
      <protection/>
    </xf>
    <xf numFmtId="0" fontId="122" fillId="0" borderId="0" xfId="65" applyFont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9" fillId="33" borderId="0" xfId="65" applyFont="1" applyFill="1">
      <alignment vertical="center"/>
      <protection/>
    </xf>
    <xf numFmtId="0" fontId="30" fillId="33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2" fillId="0" borderId="26" xfId="0" applyNumberFormat="1" applyFont="1" applyBorder="1" applyAlignment="1">
      <alignment horizontal="center" vertical="center" shrinkToFit="1"/>
    </xf>
    <xf numFmtId="0" fontId="22" fillId="0" borderId="27" xfId="0" applyNumberFormat="1" applyFont="1" applyBorder="1" applyAlignment="1">
      <alignment horizontal="center" vertical="center" shrinkToFit="1"/>
    </xf>
    <xf numFmtId="0" fontId="22" fillId="0" borderId="31" xfId="0" applyNumberFormat="1" applyFont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shrinkToFit="1"/>
    </xf>
    <xf numFmtId="0" fontId="22" fillId="0" borderId="32" xfId="0" applyNumberFormat="1" applyFont="1" applyBorder="1" applyAlignment="1">
      <alignment horizontal="center" vertical="center" shrinkToFit="1"/>
    </xf>
    <xf numFmtId="0" fontId="22" fillId="0" borderId="28" xfId="0" applyNumberFormat="1" applyFont="1" applyBorder="1" applyAlignment="1">
      <alignment horizontal="center" vertical="center" shrinkToFit="1"/>
    </xf>
    <xf numFmtId="0" fontId="21" fillId="0" borderId="14" xfId="65" applyFont="1" applyBorder="1" applyAlignment="1">
      <alignment horizontal="right" vertical="center"/>
      <protection/>
    </xf>
    <xf numFmtId="0" fontId="21" fillId="0" borderId="14" xfId="65" applyFont="1" applyBorder="1" applyAlignment="1">
      <alignment horizontal="center" vertical="center"/>
      <protection/>
    </xf>
    <xf numFmtId="0" fontId="21" fillId="0" borderId="11" xfId="65" applyFont="1" applyBorder="1" applyAlignment="1">
      <alignment horizontal="left" vertical="center"/>
      <protection/>
    </xf>
    <xf numFmtId="0" fontId="11" fillId="0" borderId="24" xfId="65" applyFont="1" applyBorder="1" applyAlignment="1">
      <alignment horizontal="center" vertical="center"/>
      <protection/>
    </xf>
    <xf numFmtId="0" fontId="11" fillId="0" borderId="25" xfId="65" applyFont="1" applyBorder="1" applyAlignment="1">
      <alignment horizontal="center" vertical="center"/>
      <protection/>
    </xf>
    <xf numFmtId="0" fontId="21" fillId="0" borderId="26" xfId="65" applyFont="1" applyBorder="1" applyAlignment="1">
      <alignment horizontal="right" vertical="center" shrinkToFit="1"/>
      <protection/>
    </xf>
    <xf numFmtId="0" fontId="21" fillId="0" borderId="27" xfId="65" applyFont="1" applyBorder="1" applyAlignment="1">
      <alignment horizontal="right" vertical="center" shrinkToFit="1"/>
      <protection/>
    </xf>
    <xf numFmtId="0" fontId="21" fillId="0" borderId="28" xfId="65" applyFont="1" applyBorder="1" applyAlignment="1">
      <alignment horizontal="right" vertical="center" shrinkToFit="1"/>
      <protection/>
    </xf>
    <xf numFmtId="0" fontId="21" fillId="0" borderId="33" xfId="65" applyFont="1" applyBorder="1" applyAlignment="1">
      <alignment horizontal="left" vertical="center" shrinkToFit="1"/>
      <protection/>
    </xf>
    <xf numFmtId="0" fontId="21" fillId="0" borderId="34" xfId="65" applyFont="1" applyBorder="1" applyAlignment="1">
      <alignment horizontal="left" vertical="center" shrinkToFit="1"/>
      <protection/>
    </xf>
    <xf numFmtId="0" fontId="21" fillId="0" borderId="37" xfId="65" applyFont="1" applyBorder="1" applyAlignment="1">
      <alignment horizontal="left" vertical="center" shrinkToFit="1"/>
      <protection/>
    </xf>
    <xf numFmtId="0" fontId="21" fillId="0" borderId="26" xfId="65" applyFont="1" applyBorder="1" applyAlignment="1">
      <alignment horizontal="center" vertical="center" shrinkToFit="1"/>
      <protection/>
    </xf>
    <xf numFmtId="0" fontId="21" fillId="0" borderId="27" xfId="65" applyFont="1" applyBorder="1" applyAlignment="1">
      <alignment horizontal="center" vertical="center" shrinkToFit="1"/>
      <protection/>
    </xf>
    <xf numFmtId="0" fontId="21" fillId="0" borderId="28" xfId="65" applyFont="1" applyBorder="1" applyAlignment="1">
      <alignment horizontal="center" vertical="center" shrinkToFit="1"/>
      <protection/>
    </xf>
    <xf numFmtId="0" fontId="22" fillId="0" borderId="26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2" fillId="0" borderId="34" xfId="0" applyFont="1" applyBorder="1" applyAlignment="1">
      <alignment horizontal="left" vertical="center"/>
    </xf>
    <xf numFmtId="0" fontId="21" fillId="0" borderId="35" xfId="65" applyFont="1" applyBorder="1" applyAlignment="1">
      <alignment horizontal="left" vertical="center" shrinkToFit="1"/>
      <protection/>
    </xf>
    <xf numFmtId="0" fontId="21" fillId="0" borderId="36" xfId="65" applyFont="1" applyBorder="1" applyAlignment="1">
      <alignment horizontal="left" vertical="center" shrinkToFit="1"/>
      <protection/>
    </xf>
    <xf numFmtId="0" fontId="21" fillId="0" borderId="31" xfId="65" applyFont="1" applyBorder="1" applyAlignment="1">
      <alignment horizontal="center" vertical="center" shrinkToFit="1"/>
      <protection/>
    </xf>
    <xf numFmtId="0" fontId="21" fillId="0" borderId="32" xfId="65" applyFont="1" applyBorder="1" applyAlignment="1">
      <alignment horizontal="center" vertical="center" shrinkToFit="1"/>
      <protection/>
    </xf>
    <xf numFmtId="0" fontId="21" fillId="0" borderId="31" xfId="65" applyFont="1" applyBorder="1" applyAlignment="1">
      <alignment horizontal="right" vertical="center" shrinkToFit="1"/>
      <protection/>
    </xf>
    <xf numFmtId="0" fontId="21" fillId="0" borderId="32" xfId="65" applyFont="1" applyBorder="1" applyAlignment="1">
      <alignment horizontal="right" vertical="center" shrinkToFit="1"/>
      <protection/>
    </xf>
    <xf numFmtId="0" fontId="21" fillId="0" borderId="15" xfId="65" applyFont="1" applyBorder="1" applyAlignment="1">
      <alignment horizontal="right" vertical="center" shrinkToFit="1"/>
      <protection/>
    </xf>
    <xf numFmtId="0" fontId="21" fillId="0" borderId="15" xfId="65" applyFont="1" applyBorder="1" applyAlignment="1">
      <alignment horizontal="center" vertical="center" shrinkToFit="1"/>
      <protection/>
    </xf>
    <xf numFmtId="0" fontId="21" fillId="0" borderId="40" xfId="65" applyFont="1" applyBorder="1" applyAlignment="1">
      <alignment horizontal="left" vertical="center" shrinkToFit="1"/>
      <protection/>
    </xf>
    <xf numFmtId="0" fontId="11" fillId="0" borderId="17" xfId="65" applyFont="1" applyBorder="1" applyAlignment="1">
      <alignment horizontal="center" vertical="center"/>
      <protection/>
    </xf>
    <xf numFmtId="0" fontId="13" fillId="0" borderId="15" xfId="65" applyFont="1" applyBorder="1" applyAlignment="1">
      <alignment horizontal="center" vertical="center"/>
      <protection/>
    </xf>
    <xf numFmtId="0" fontId="13" fillId="0" borderId="0" xfId="65" applyFont="1" applyBorder="1" applyAlignment="1">
      <alignment horizontal="center"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16" xfId="65" applyFont="1" applyBorder="1" applyAlignment="1">
      <alignment horizontal="center" vertical="center"/>
      <protection/>
    </xf>
    <xf numFmtId="182" fontId="13" fillId="0" borderId="0" xfId="65" applyNumberFormat="1" applyFont="1" applyBorder="1" applyAlignment="1">
      <alignment horizontal="center" vertical="center"/>
      <protection/>
    </xf>
    <xf numFmtId="0" fontId="31" fillId="33" borderId="0" xfId="0" applyFont="1" applyFill="1" applyBorder="1" applyAlignment="1">
      <alignment horizontal="center" vertical="center"/>
    </xf>
    <xf numFmtId="0" fontId="123" fillId="33" borderId="0" xfId="65" applyFont="1" applyFill="1">
      <alignment vertical="center"/>
      <protection/>
    </xf>
    <xf numFmtId="0" fontId="32" fillId="0" borderId="16" xfId="65" applyFont="1" applyBorder="1" applyAlignment="1">
      <alignment horizontal="center" vertical="center"/>
      <protection/>
    </xf>
    <xf numFmtId="0" fontId="32" fillId="0" borderId="0" xfId="65" applyFont="1" applyBorder="1" applyAlignment="1">
      <alignment horizontal="center" vertical="center"/>
      <protection/>
    </xf>
    <xf numFmtId="182" fontId="32" fillId="0" borderId="0" xfId="65" applyNumberFormat="1" applyFont="1" applyBorder="1" applyAlignment="1">
      <alignment horizontal="center" vertical="center"/>
      <protection/>
    </xf>
    <xf numFmtId="0" fontId="32" fillId="33" borderId="0" xfId="65" applyFont="1" applyFill="1">
      <alignment vertical="center"/>
      <protection/>
    </xf>
    <xf numFmtId="0" fontId="32" fillId="35" borderId="0" xfId="65" applyFont="1" applyFill="1">
      <alignment vertical="center"/>
      <protection/>
    </xf>
    <xf numFmtId="0" fontId="32" fillId="0" borderId="0" xfId="65" applyFont="1">
      <alignment vertical="center"/>
      <protection/>
    </xf>
    <xf numFmtId="0" fontId="22" fillId="36" borderId="0" xfId="0" applyFont="1" applyFill="1" applyBorder="1" applyAlignment="1">
      <alignment vertical="center"/>
    </xf>
    <xf numFmtId="0" fontId="22" fillId="37" borderId="42" xfId="0" applyFont="1" applyFill="1" applyBorder="1" applyAlignment="1">
      <alignment vertical="center"/>
    </xf>
    <xf numFmtId="0" fontId="22" fillId="37" borderId="16" xfId="0" applyNumberFormat="1" applyFont="1" applyFill="1" applyBorder="1" applyAlignment="1" quotePrefix="1">
      <alignment horizontal="left" vertical="center"/>
    </xf>
    <xf numFmtId="0" fontId="22" fillId="37" borderId="16" xfId="0" applyFont="1" applyFill="1" applyBorder="1" applyAlignment="1">
      <alignment vertical="center"/>
    </xf>
    <xf numFmtId="0" fontId="22" fillId="37" borderId="43" xfId="0" applyFont="1" applyFill="1" applyBorder="1" applyAlignment="1">
      <alignment vertical="center"/>
    </xf>
    <xf numFmtId="0" fontId="22" fillId="37" borderId="0" xfId="0" applyNumberFormat="1" applyFont="1" applyFill="1" applyBorder="1" applyAlignment="1" quotePrefix="1">
      <alignment horizontal="left" vertical="center"/>
    </xf>
    <xf numFmtId="0" fontId="22" fillId="37" borderId="0" xfId="0" applyFont="1" applyFill="1" applyBorder="1" applyAlignment="1">
      <alignment vertical="center"/>
    </xf>
    <xf numFmtId="0" fontId="22" fillId="37" borderId="44" xfId="0" applyFont="1" applyFill="1" applyBorder="1" applyAlignment="1">
      <alignment vertical="center"/>
    </xf>
    <xf numFmtId="0" fontId="22" fillId="37" borderId="15" xfId="0" applyFont="1" applyFill="1" applyBorder="1" applyAlignment="1">
      <alignment vertical="center"/>
    </xf>
    <xf numFmtId="0" fontId="22" fillId="3" borderId="42" xfId="0" applyFont="1" applyFill="1" applyBorder="1" applyAlignment="1">
      <alignment vertical="center"/>
    </xf>
    <xf numFmtId="0" fontId="22" fillId="3" borderId="16" xfId="0" applyNumberFormat="1" applyFont="1" applyFill="1" applyBorder="1" applyAlignment="1" quotePrefix="1">
      <alignment horizontal="left" vertical="center"/>
    </xf>
    <xf numFmtId="0" fontId="22" fillId="3" borderId="16" xfId="0" applyFont="1" applyFill="1" applyBorder="1" applyAlignment="1">
      <alignment vertical="center"/>
    </xf>
    <xf numFmtId="0" fontId="22" fillId="3" borderId="43" xfId="0" applyFont="1" applyFill="1" applyBorder="1" applyAlignment="1">
      <alignment vertical="center"/>
    </xf>
    <xf numFmtId="0" fontId="22" fillId="3" borderId="0" xfId="0" applyNumberFormat="1" applyFont="1" applyFill="1" applyBorder="1" applyAlignment="1" quotePrefix="1">
      <alignment horizontal="left" vertical="center"/>
    </xf>
    <xf numFmtId="0" fontId="22" fillId="3" borderId="0" xfId="0" applyFont="1" applyFill="1" applyBorder="1" applyAlignment="1">
      <alignment vertical="center"/>
    </xf>
    <xf numFmtId="0" fontId="22" fillId="3" borderId="44" xfId="0" applyFont="1" applyFill="1" applyBorder="1" applyAlignment="1">
      <alignment vertical="center"/>
    </xf>
    <xf numFmtId="0" fontId="22" fillId="3" borderId="15" xfId="0" applyFont="1" applyFill="1" applyBorder="1" applyAlignment="1">
      <alignment vertical="center"/>
    </xf>
    <xf numFmtId="0" fontId="22" fillId="3" borderId="0" xfId="0" applyFont="1" applyFill="1" applyBorder="1" applyAlignment="1" quotePrefix="1">
      <alignment vertical="center"/>
    </xf>
    <xf numFmtId="0" fontId="22" fillId="3" borderId="15" xfId="0" applyFont="1" applyFill="1" applyBorder="1" applyAlignment="1" quotePrefix="1">
      <alignment vertical="center"/>
    </xf>
    <xf numFmtId="0" fontId="22" fillId="3" borderId="16" xfId="0" applyFont="1" applyFill="1" applyBorder="1" applyAlignment="1" quotePrefix="1">
      <alignment vertical="center"/>
    </xf>
    <xf numFmtId="0" fontId="22" fillId="37" borderId="16" xfId="0" applyFont="1" applyFill="1" applyBorder="1" applyAlignment="1" quotePrefix="1">
      <alignment vertical="center"/>
    </xf>
    <xf numFmtId="0" fontId="22" fillId="37" borderId="0" xfId="0" applyFont="1" applyFill="1" applyBorder="1" applyAlignment="1" quotePrefix="1">
      <alignment vertical="center"/>
    </xf>
    <xf numFmtId="0" fontId="22" fillId="37" borderId="15" xfId="0" applyFont="1" applyFill="1" applyBorder="1" applyAlignment="1" quotePrefix="1">
      <alignment vertical="center"/>
    </xf>
    <xf numFmtId="0" fontId="22" fillId="0" borderId="0" xfId="0" applyFont="1" applyAlignment="1">
      <alignment vertical="center" shrinkToFit="1"/>
    </xf>
    <xf numFmtId="0" fontId="22" fillId="37" borderId="16" xfId="0" applyFont="1" applyFill="1" applyBorder="1" applyAlignment="1">
      <alignment vertical="center" shrinkToFit="1"/>
    </xf>
    <xf numFmtId="0" fontId="22" fillId="37" borderId="0" xfId="0" applyFont="1" applyFill="1" applyBorder="1" applyAlignment="1">
      <alignment vertical="center" shrinkToFit="1"/>
    </xf>
    <xf numFmtId="0" fontId="22" fillId="37" borderId="15" xfId="0" applyFont="1" applyFill="1" applyBorder="1" applyAlignment="1">
      <alignment vertical="center" shrinkToFit="1"/>
    </xf>
    <xf numFmtId="0" fontId="22" fillId="3" borderId="16" xfId="0" applyFont="1" applyFill="1" applyBorder="1" applyAlignment="1">
      <alignment vertical="center" shrinkToFit="1"/>
    </xf>
    <xf numFmtId="0" fontId="22" fillId="3" borderId="0" xfId="0" applyFont="1" applyFill="1" applyBorder="1" applyAlignment="1">
      <alignment vertical="center" shrinkToFit="1"/>
    </xf>
    <xf numFmtId="0" fontId="22" fillId="3" borderId="15" xfId="0" applyFont="1" applyFill="1" applyBorder="1" applyAlignment="1">
      <alignment vertical="center" shrinkToFit="1"/>
    </xf>
    <xf numFmtId="0" fontId="22" fillId="37" borderId="45" xfId="0" applyFont="1" applyFill="1" applyBorder="1" applyAlignment="1">
      <alignment vertical="center" shrinkToFit="1"/>
    </xf>
    <xf numFmtId="0" fontId="22" fillId="37" borderId="41" xfId="0" applyFont="1" applyFill="1" applyBorder="1" applyAlignment="1">
      <alignment vertical="center" shrinkToFit="1"/>
    </xf>
    <xf numFmtId="0" fontId="22" fillId="37" borderId="40" xfId="0" applyFont="1" applyFill="1" applyBorder="1" applyAlignment="1">
      <alignment vertical="center" shrinkToFit="1"/>
    </xf>
    <xf numFmtId="0" fontId="22" fillId="3" borderId="45" xfId="0" applyFont="1" applyFill="1" applyBorder="1" applyAlignment="1">
      <alignment vertical="center" shrinkToFit="1"/>
    </xf>
    <xf numFmtId="0" fontId="22" fillId="3" borderId="41" xfId="0" applyFont="1" applyFill="1" applyBorder="1" applyAlignment="1">
      <alignment vertical="center" shrinkToFit="1"/>
    </xf>
    <xf numFmtId="0" fontId="22" fillId="3" borderId="40" xfId="0" applyFont="1" applyFill="1" applyBorder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2" fillId="37" borderId="46" xfId="0" applyFont="1" applyFill="1" applyBorder="1" applyAlignment="1">
      <alignment vertical="center"/>
    </xf>
    <xf numFmtId="0" fontId="22" fillId="36" borderId="46" xfId="0" applyFont="1" applyFill="1" applyBorder="1" applyAlignment="1">
      <alignment vertical="center"/>
    </xf>
    <xf numFmtId="0" fontId="124" fillId="37" borderId="18" xfId="0" applyFont="1" applyFill="1" applyBorder="1" applyAlignment="1">
      <alignment vertical="center"/>
    </xf>
    <xf numFmtId="0" fontId="124" fillId="36" borderId="18" xfId="0" applyFont="1" applyFill="1" applyBorder="1" applyAlignment="1">
      <alignment vertical="center"/>
    </xf>
    <xf numFmtId="0" fontId="124" fillId="0" borderId="0" xfId="0" applyFont="1" applyAlignment="1">
      <alignment vertical="center"/>
    </xf>
    <xf numFmtId="0" fontId="125" fillId="35" borderId="0" xfId="65" applyFont="1" applyFill="1">
      <alignment vertical="center"/>
      <protection/>
    </xf>
    <xf numFmtId="0" fontId="125" fillId="0" borderId="0" xfId="65" applyFont="1">
      <alignment vertical="center"/>
      <protection/>
    </xf>
    <xf numFmtId="0" fontId="126" fillId="35" borderId="0" xfId="0" applyFont="1" applyFill="1" applyAlignment="1">
      <alignment vertical="center"/>
    </xf>
    <xf numFmtId="0" fontId="124" fillId="37" borderId="47" xfId="0" applyFont="1" applyFill="1" applyBorder="1" applyAlignment="1">
      <alignment vertical="center"/>
    </xf>
    <xf numFmtId="0" fontId="124" fillId="37" borderId="48" xfId="0" applyFont="1" applyFill="1" applyBorder="1" applyAlignment="1">
      <alignment vertical="center" shrinkToFit="1"/>
    </xf>
    <xf numFmtId="0" fontId="22" fillId="37" borderId="49" xfId="0" applyFont="1" applyFill="1" applyBorder="1" applyAlignment="1">
      <alignment vertical="center"/>
    </xf>
    <xf numFmtId="0" fontId="22" fillId="37" borderId="50" xfId="0" applyFont="1" applyFill="1" applyBorder="1" applyAlignment="1">
      <alignment vertical="center" shrinkToFit="1"/>
    </xf>
    <xf numFmtId="0" fontId="22" fillId="37" borderId="51" xfId="0" applyFont="1" applyFill="1" applyBorder="1" applyAlignment="1">
      <alignment vertical="center"/>
    </xf>
    <xf numFmtId="0" fontId="22" fillId="37" borderId="52" xfId="0" applyFont="1" applyFill="1" applyBorder="1" applyAlignment="1">
      <alignment vertical="center" shrinkToFit="1"/>
    </xf>
    <xf numFmtId="0" fontId="124" fillId="36" borderId="47" xfId="0" applyFont="1" applyFill="1" applyBorder="1" applyAlignment="1">
      <alignment vertical="center"/>
    </xf>
    <xf numFmtId="0" fontId="124" fillId="36" borderId="48" xfId="0" applyFont="1" applyFill="1" applyBorder="1" applyAlignment="1">
      <alignment vertical="center" shrinkToFit="1"/>
    </xf>
    <xf numFmtId="0" fontId="22" fillId="36" borderId="49" xfId="0" applyFont="1" applyFill="1" applyBorder="1" applyAlignment="1">
      <alignment vertical="center"/>
    </xf>
    <xf numFmtId="0" fontId="22" fillId="36" borderId="50" xfId="0" applyFont="1" applyFill="1" applyBorder="1" applyAlignment="1">
      <alignment vertical="center" shrinkToFit="1"/>
    </xf>
    <xf numFmtId="0" fontId="22" fillId="36" borderId="51" xfId="0" applyFont="1" applyFill="1" applyBorder="1" applyAlignment="1">
      <alignment vertical="center"/>
    </xf>
    <xf numFmtId="0" fontId="22" fillId="36" borderId="52" xfId="0" applyFont="1" applyFill="1" applyBorder="1" applyAlignment="1">
      <alignment vertical="center" shrinkToFit="1"/>
    </xf>
    <xf numFmtId="0" fontId="124" fillId="36" borderId="48" xfId="0" applyFont="1" applyFill="1" applyBorder="1" applyAlignment="1">
      <alignment vertical="center"/>
    </xf>
    <xf numFmtId="0" fontId="22" fillId="36" borderId="50" xfId="0" applyFont="1" applyFill="1" applyBorder="1" applyAlignment="1">
      <alignment vertical="center"/>
    </xf>
    <xf numFmtId="0" fontId="22" fillId="36" borderId="52" xfId="0" applyFont="1" applyFill="1" applyBorder="1" applyAlignment="1">
      <alignment vertical="center"/>
    </xf>
    <xf numFmtId="0" fontId="124" fillId="37" borderId="48" xfId="0" applyFont="1" applyFill="1" applyBorder="1" applyAlignment="1">
      <alignment vertical="center"/>
    </xf>
    <xf numFmtId="0" fontId="22" fillId="37" borderId="50" xfId="0" applyFont="1" applyFill="1" applyBorder="1" applyAlignment="1">
      <alignment vertical="center"/>
    </xf>
    <xf numFmtId="0" fontId="22" fillId="37" borderId="52" xfId="0" applyFont="1" applyFill="1" applyBorder="1" applyAlignment="1">
      <alignment vertical="center"/>
    </xf>
    <xf numFmtId="0" fontId="13" fillId="0" borderId="20" xfId="65" applyFont="1" applyBorder="1" applyAlignment="1">
      <alignment horizontal="center" vertical="center"/>
      <protection/>
    </xf>
    <xf numFmtId="0" fontId="13" fillId="0" borderId="21" xfId="65" applyFont="1" applyBorder="1" applyAlignment="1">
      <alignment horizontal="center" vertical="center"/>
      <protection/>
    </xf>
    <xf numFmtId="0" fontId="13" fillId="0" borderId="22" xfId="65" applyFont="1" applyBorder="1" applyAlignment="1">
      <alignment horizontal="center" vertical="center"/>
      <protection/>
    </xf>
    <xf numFmtId="0" fontId="13" fillId="0" borderId="25" xfId="65" applyFont="1" applyBorder="1" applyAlignment="1">
      <alignment horizontal="center" vertical="center"/>
      <protection/>
    </xf>
    <xf numFmtId="0" fontId="13" fillId="0" borderId="24" xfId="65" applyFont="1" applyBorder="1" applyAlignment="1">
      <alignment horizontal="center" vertical="center"/>
      <protection/>
    </xf>
    <xf numFmtId="0" fontId="12" fillId="38" borderId="53" xfId="0" applyFont="1" applyFill="1" applyBorder="1" applyAlignment="1" applyProtection="1">
      <alignment horizontal="center" vertical="center"/>
      <protection locked="0"/>
    </xf>
    <xf numFmtId="49" fontId="12" fillId="38" borderId="54" xfId="0" applyNumberFormat="1" applyFont="1" applyFill="1" applyBorder="1" applyAlignment="1" applyProtection="1">
      <alignment horizontal="center" vertical="center"/>
      <protection locked="0"/>
    </xf>
    <xf numFmtId="0" fontId="12" fillId="38" borderId="55" xfId="0" applyFont="1" applyFill="1" applyBorder="1" applyAlignment="1" applyProtection="1">
      <alignment horizontal="center" vertical="center" shrinkToFit="1"/>
      <protection locked="0"/>
    </xf>
    <xf numFmtId="0" fontId="126" fillId="35" borderId="0" xfId="0" applyFont="1" applyFill="1" applyBorder="1" applyAlignment="1">
      <alignment vertical="center" wrapText="1" shrinkToFit="1"/>
    </xf>
    <xf numFmtId="0" fontId="127" fillId="35" borderId="0" xfId="0" applyFont="1" applyFill="1" applyAlignment="1">
      <alignment vertical="center"/>
    </xf>
    <xf numFmtId="0" fontId="119" fillId="34" borderId="0" xfId="65" applyFont="1" applyFill="1" applyProtection="1">
      <alignment vertical="center"/>
      <protection locked="0"/>
    </xf>
    <xf numFmtId="0" fontId="13" fillId="34" borderId="0" xfId="65" applyFont="1" applyFill="1" applyProtection="1">
      <alignment vertical="center"/>
      <protection locked="0"/>
    </xf>
    <xf numFmtId="0" fontId="13" fillId="0" borderId="16" xfId="65" applyFont="1" applyBorder="1" applyAlignment="1" applyProtection="1">
      <alignment horizontal="center" vertical="center"/>
      <protection/>
    </xf>
    <xf numFmtId="0" fontId="13" fillId="0" borderId="0" xfId="65" applyFont="1" applyProtection="1">
      <alignment vertical="center"/>
      <protection/>
    </xf>
    <xf numFmtId="184" fontId="11" fillId="0" borderId="0" xfId="64" applyNumberFormat="1" applyFont="1" applyAlignment="1" applyProtection="1">
      <alignment vertical="center"/>
      <protection/>
    </xf>
    <xf numFmtId="0" fontId="11" fillId="0" borderId="0" xfId="65" applyFont="1" applyAlignment="1" applyProtection="1">
      <alignment vertical="center"/>
      <protection/>
    </xf>
    <xf numFmtId="0" fontId="13" fillId="33" borderId="0" xfId="65" applyFont="1" applyFill="1" applyProtection="1">
      <alignment vertical="center"/>
      <protection/>
    </xf>
    <xf numFmtId="0" fontId="13" fillId="35" borderId="0" xfId="65" applyFont="1" applyFill="1" applyProtection="1">
      <alignment vertical="center"/>
      <protection/>
    </xf>
    <xf numFmtId="0" fontId="122" fillId="33" borderId="0" xfId="65" applyFont="1" applyFill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113" fillId="33" borderId="0" xfId="0" applyFon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116" fillId="34" borderId="0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 applyProtection="1">
      <alignment vertical="center"/>
      <protection locked="0"/>
    </xf>
    <xf numFmtId="18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13" fillId="35" borderId="0" xfId="65" applyFont="1" applyFill="1" applyProtection="1">
      <alignment vertical="center"/>
      <protection locked="0"/>
    </xf>
    <xf numFmtId="0" fontId="125" fillId="35" borderId="0" xfId="65" applyFont="1" applyFill="1" applyProtection="1">
      <alignment vertical="center"/>
      <protection locked="0"/>
    </xf>
    <xf numFmtId="0" fontId="126" fillId="35" borderId="0" xfId="0" applyFont="1" applyFill="1" applyBorder="1" applyAlignment="1" applyProtection="1">
      <alignment vertical="center" wrapText="1" shrinkToFit="1"/>
      <protection locked="0"/>
    </xf>
    <xf numFmtId="0" fontId="12" fillId="38" borderId="64" xfId="0" applyFont="1" applyFill="1" applyBorder="1" applyAlignment="1" applyProtection="1">
      <alignment vertical="center"/>
      <protection locked="0"/>
    </xf>
    <xf numFmtId="0" fontId="12" fillId="38" borderId="65" xfId="0" applyFont="1" applyFill="1" applyBorder="1" applyAlignment="1" applyProtection="1">
      <alignment vertical="center" shrinkToFit="1"/>
      <protection/>
    </xf>
    <xf numFmtId="0" fontId="12" fillId="38" borderId="66" xfId="0" applyFont="1" applyFill="1" applyBorder="1" applyAlignment="1" applyProtection="1">
      <alignment vertical="center" shrinkToFit="1"/>
      <protection/>
    </xf>
    <xf numFmtId="0" fontId="113" fillId="35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22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8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38" borderId="0" xfId="0" applyFont="1" applyFill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33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3" fillId="37" borderId="12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/>
      <protection locked="0"/>
    </xf>
    <xf numFmtId="0" fontId="113" fillId="7" borderId="20" xfId="0" applyFont="1" applyFill="1" applyBorder="1" applyAlignment="1" applyProtection="1">
      <alignment horizontal="center" vertical="center"/>
      <protection locked="0"/>
    </xf>
    <xf numFmtId="0" fontId="113" fillId="7" borderId="21" xfId="0" applyFont="1" applyFill="1" applyBorder="1" applyAlignment="1" applyProtection="1">
      <alignment horizontal="center" vertical="center"/>
      <protection locked="0"/>
    </xf>
    <xf numFmtId="0" fontId="113" fillId="7" borderId="25" xfId="0" applyFont="1" applyFill="1" applyBorder="1" applyAlignment="1" applyProtection="1">
      <alignment horizontal="center" vertical="center"/>
      <protection locked="0"/>
    </xf>
    <xf numFmtId="0" fontId="113" fillId="7" borderId="17" xfId="0" applyFont="1" applyFill="1" applyBorder="1" applyAlignment="1" applyProtection="1">
      <alignment horizontal="center" vertical="center"/>
      <protection locked="0"/>
    </xf>
    <xf numFmtId="0" fontId="113" fillId="7" borderId="22" xfId="0" applyFont="1" applyFill="1" applyBorder="1" applyAlignment="1" applyProtection="1">
      <alignment horizontal="center" vertical="center"/>
      <protection locked="0"/>
    </xf>
    <xf numFmtId="0" fontId="128" fillId="7" borderId="11" xfId="0" applyFont="1" applyFill="1" applyBorder="1" applyAlignment="1" applyProtection="1">
      <alignment vertical="center"/>
      <protection/>
    </xf>
    <xf numFmtId="0" fontId="128" fillId="7" borderId="13" xfId="0" applyFont="1" applyFill="1" applyBorder="1" applyAlignment="1" applyProtection="1">
      <alignment vertical="center"/>
      <protection locked="0"/>
    </xf>
    <xf numFmtId="0" fontId="129" fillId="7" borderId="13" xfId="0" applyFont="1" applyFill="1" applyBorder="1" applyAlignment="1" applyProtection="1">
      <alignment vertical="center"/>
      <protection locked="0"/>
    </xf>
    <xf numFmtId="0" fontId="129" fillId="7" borderId="1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 shrinkToFit="1"/>
      <protection/>
    </xf>
    <xf numFmtId="0" fontId="130" fillId="0" borderId="0" xfId="0" applyFont="1" applyAlignment="1">
      <alignment vertical="center" shrinkToFit="1"/>
    </xf>
    <xf numFmtId="0" fontId="130" fillId="0" borderId="0" xfId="0" applyFont="1" applyAlignment="1">
      <alignment horizontal="left" vertical="center" shrinkToFit="1"/>
    </xf>
    <xf numFmtId="0" fontId="33" fillId="0" borderId="17" xfId="0" applyFont="1" applyBorder="1" applyAlignment="1" applyProtection="1">
      <alignment/>
      <protection locked="0"/>
    </xf>
    <xf numFmtId="0" fontId="33" fillId="37" borderId="17" xfId="0" applyFont="1" applyFill="1" applyBorder="1" applyAlignment="1" applyProtection="1">
      <alignment/>
      <protection locked="0"/>
    </xf>
    <xf numFmtId="0" fontId="12" fillId="38" borderId="55" xfId="0" applyFont="1" applyFill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vertical="center"/>
      <protection locked="0"/>
    </xf>
    <xf numFmtId="0" fontId="33" fillId="39" borderId="12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38" borderId="12" xfId="0" applyFont="1" applyFill="1" applyBorder="1" applyAlignment="1" applyProtection="1">
      <alignment horizontal="center" vertical="center"/>
      <protection locked="0"/>
    </xf>
    <xf numFmtId="0" fontId="131" fillId="40" borderId="12" xfId="0" applyFont="1" applyFill="1" applyBorder="1" applyAlignment="1" applyProtection="1">
      <alignment horizontal="center" vertical="center"/>
      <protection locked="0"/>
    </xf>
    <xf numFmtId="0" fontId="132" fillId="35" borderId="0" xfId="65" applyFont="1" applyFill="1">
      <alignment vertical="center"/>
      <protection/>
    </xf>
    <xf numFmtId="0" fontId="133" fillId="35" borderId="0" xfId="0" applyFont="1" applyFill="1" applyAlignment="1">
      <alignment vertical="center"/>
    </xf>
    <xf numFmtId="0" fontId="134" fillId="35" borderId="0" xfId="0" applyFont="1" applyFill="1" applyAlignment="1">
      <alignment vertical="center"/>
    </xf>
    <xf numFmtId="0" fontId="134" fillId="35" borderId="0" xfId="0" applyFont="1" applyFill="1" applyBorder="1" applyAlignment="1">
      <alignment vertical="center"/>
    </xf>
    <xf numFmtId="0" fontId="134" fillId="35" borderId="0" xfId="0" applyFont="1" applyFill="1" applyAlignment="1" applyProtection="1">
      <alignment vertical="center"/>
      <protection/>
    </xf>
    <xf numFmtId="0" fontId="135" fillId="37" borderId="13" xfId="0" applyFont="1" applyFill="1" applyBorder="1" applyAlignment="1" applyProtection="1">
      <alignment vertical="center"/>
      <protection locked="0"/>
    </xf>
    <xf numFmtId="0" fontId="135" fillId="37" borderId="11" xfId="0" applyFont="1" applyFill="1" applyBorder="1" applyAlignment="1" applyProtection="1">
      <alignment vertical="center"/>
      <protection/>
    </xf>
    <xf numFmtId="0" fontId="136" fillId="35" borderId="0" xfId="0" applyFont="1" applyFill="1" applyAlignment="1">
      <alignment vertical="center"/>
    </xf>
    <xf numFmtId="0" fontId="137" fillId="37" borderId="13" xfId="0" applyFont="1" applyFill="1" applyBorder="1" applyAlignment="1" applyProtection="1">
      <alignment vertical="center"/>
      <protection locked="0"/>
    </xf>
    <xf numFmtId="0" fontId="137" fillId="37" borderId="11" xfId="0" applyFont="1" applyFill="1" applyBorder="1" applyAlignment="1" applyProtection="1">
      <alignment vertical="center"/>
      <protection/>
    </xf>
    <xf numFmtId="0" fontId="138" fillId="35" borderId="12" xfId="0" applyFont="1" applyFill="1" applyBorder="1" applyAlignment="1">
      <alignment horizontal="center"/>
    </xf>
    <xf numFmtId="0" fontId="134" fillId="37" borderId="20" xfId="0" applyFont="1" applyFill="1" applyBorder="1" applyAlignment="1" applyProtection="1">
      <alignment horizontal="center" vertical="center"/>
      <protection locked="0"/>
    </xf>
    <xf numFmtId="0" fontId="134" fillId="37" borderId="21" xfId="0" applyFont="1" applyFill="1" applyBorder="1" applyAlignment="1" applyProtection="1">
      <alignment horizontal="center" vertical="center"/>
      <protection locked="0"/>
    </xf>
    <xf numFmtId="0" fontId="134" fillId="37" borderId="25" xfId="0" applyFont="1" applyFill="1" applyBorder="1" applyAlignment="1" applyProtection="1">
      <alignment horizontal="center" vertical="center"/>
      <protection locked="0"/>
    </xf>
    <xf numFmtId="0" fontId="134" fillId="37" borderId="24" xfId="0" applyFont="1" applyFill="1" applyBorder="1" applyAlignment="1" applyProtection="1">
      <alignment horizontal="center" vertical="center"/>
      <protection locked="0"/>
    </xf>
    <xf numFmtId="0" fontId="134" fillId="37" borderId="22" xfId="0" applyFont="1" applyFill="1" applyBorder="1" applyAlignment="1" applyProtection="1">
      <alignment horizontal="center" vertical="center"/>
      <protection locked="0"/>
    </xf>
    <xf numFmtId="0" fontId="134" fillId="37" borderId="67" xfId="0" applyFont="1" applyFill="1" applyBorder="1" applyAlignment="1" applyProtection="1">
      <alignment horizontal="center" vertical="center"/>
      <protection locked="0"/>
    </xf>
    <xf numFmtId="0" fontId="139" fillId="35" borderId="0" xfId="65" applyFont="1" applyFill="1">
      <alignment vertical="center"/>
      <protection/>
    </xf>
    <xf numFmtId="0" fontId="132" fillId="0" borderId="12" xfId="65" applyFont="1" applyBorder="1" applyAlignment="1">
      <alignment horizontal="center" vertical="center"/>
      <protection/>
    </xf>
    <xf numFmtId="0" fontId="132" fillId="7" borderId="20" xfId="65" applyFont="1" applyFill="1" applyBorder="1" applyAlignment="1" applyProtection="1">
      <alignment horizontal="center" vertical="center"/>
      <protection locked="0"/>
    </xf>
    <xf numFmtId="0" fontId="132" fillId="7" borderId="21" xfId="65" applyFont="1" applyFill="1" applyBorder="1" applyAlignment="1" applyProtection="1">
      <alignment horizontal="center" vertical="center"/>
      <protection locked="0"/>
    </xf>
    <xf numFmtId="0" fontId="132" fillId="7" borderId="25" xfId="65" applyFont="1" applyFill="1" applyBorder="1" applyAlignment="1" applyProtection="1">
      <alignment horizontal="center" vertical="center"/>
      <protection locked="0"/>
    </xf>
    <xf numFmtId="0" fontId="132" fillId="7" borderId="24" xfId="65" applyFont="1" applyFill="1" applyBorder="1" applyAlignment="1" applyProtection="1">
      <alignment horizontal="center" vertical="center"/>
      <protection locked="0"/>
    </xf>
    <xf numFmtId="0" fontId="132" fillId="7" borderId="22" xfId="65" applyFont="1" applyFill="1" applyBorder="1" applyAlignment="1" applyProtection="1">
      <alignment horizontal="center" vertical="center"/>
      <protection locked="0"/>
    </xf>
    <xf numFmtId="0" fontId="138" fillId="7" borderId="20" xfId="65" applyFont="1" applyFill="1" applyBorder="1" applyAlignment="1" applyProtection="1">
      <alignment horizontal="center" vertical="center"/>
      <protection locked="0"/>
    </xf>
    <xf numFmtId="0" fontId="138" fillId="7" borderId="21" xfId="65" applyFont="1" applyFill="1" applyBorder="1" applyAlignment="1" applyProtection="1">
      <alignment horizontal="center" vertical="center"/>
      <protection locked="0"/>
    </xf>
    <xf numFmtId="0" fontId="138" fillId="7" borderId="22" xfId="65" applyFont="1" applyFill="1" applyBorder="1" applyAlignment="1" applyProtection="1">
      <alignment horizontal="center" vertical="center"/>
      <protection locked="0"/>
    </xf>
    <xf numFmtId="0" fontId="138" fillId="7" borderId="17" xfId="65" applyFont="1" applyFill="1" applyBorder="1" applyAlignment="1" applyProtection="1">
      <alignment horizontal="center" vertical="center"/>
      <protection locked="0"/>
    </xf>
    <xf numFmtId="0" fontId="122" fillId="0" borderId="12" xfId="65" applyFont="1" applyBorder="1" applyAlignment="1">
      <alignment horizontal="center" vertical="center"/>
      <protection/>
    </xf>
    <xf numFmtId="0" fontId="115" fillId="7" borderId="20" xfId="65" applyFont="1" applyFill="1" applyBorder="1" applyAlignment="1" applyProtection="1">
      <alignment horizontal="center" vertical="center"/>
      <protection locked="0"/>
    </xf>
    <xf numFmtId="0" fontId="115" fillId="7" borderId="21" xfId="65" applyFont="1" applyFill="1" applyBorder="1" applyAlignment="1" applyProtection="1">
      <alignment horizontal="center" vertical="center"/>
      <protection locked="0"/>
    </xf>
    <xf numFmtId="0" fontId="115" fillId="7" borderId="25" xfId="65" applyFont="1" applyFill="1" applyBorder="1" applyAlignment="1" applyProtection="1">
      <alignment horizontal="center" vertical="center"/>
      <protection locked="0"/>
    </xf>
    <xf numFmtId="0" fontId="115" fillId="7" borderId="24" xfId="65" applyFont="1" applyFill="1" applyBorder="1" applyAlignment="1" applyProtection="1">
      <alignment horizontal="center" vertical="center"/>
      <protection locked="0"/>
    </xf>
    <xf numFmtId="0" fontId="115" fillId="7" borderId="22" xfId="65" applyFont="1" applyFill="1" applyBorder="1" applyAlignment="1" applyProtection="1">
      <alignment horizontal="center" vertical="center"/>
      <protection locked="0"/>
    </xf>
    <xf numFmtId="0" fontId="115" fillId="7" borderId="17" xfId="65" applyFont="1" applyFill="1" applyBorder="1" applyAlignment="1" applyProtection="1">
      <alignment horizontal="center" vertical="center"/>
      <protection locked="0"/>
    </xf>
    <xf numFmtId="0" fontId="123" fillId="35" borderId="0" xfId="65" applyFont="1" applyFill="1">
      <alignment vertical="center"/>
      <protection/>
    </xf>
    <xf numFmtId="0" fontId="122" fillId="7" borderId="20" xfId="65" applyFont="1" applyFill="1" applyBorder="1" applyAlignment="1" applyProtection="1">
      <alignment horizontal="center" vertical="center"/>
      <protection locked="0"/>
    </xf>
    <xf numFmtId="0" fontId="122" fillId="7" borderId="21" xfId="65" applyFont="1" applyFill="1" applyBorder="1" applyAlignment="1" applyProtection="1">
      <alignment horizontal="center" vertical="center"/>
      <protection locked="0"/>
    </xf>
    <xf numFmtId="0" fontId="122" fillId="7" borderId="22" xfId="65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39" borderId="12" xfId="0" applyFont="1" applyFill="1" applyBorder="1" applyAlignment="1" applyProtection="1">
      <alignment/>
      <protection locked="0"/>
    </xf>
    <xf numFmtId="0" fontId="11" fillId="41" borderId="0" xfId="0" applyFont="1" applyFill="1" applyAlignment="1" applyProtection="1">
      <alignment horizontal="center"/>
      <protection/>
    </xf>
    <xf numFmtId="0" fontId="11" fillId="41" borderId="0" xfId="0" applyFont="1" applyFill="1" applyAlignment="1" applyProtection="1">
      <alignment horizontal="left" vertical="center"/>
      <protection/>
    </xf>
    <xf numFmtId="0" fontId="11" fillId="41" borderId="0" xfId="0" applyFont="1" applyFill="1" applyAlignment="1" applyProtection="1">
      <alignment horizontal="center" vertical="center"/>
      <protection/>
    </xf>
    <xf numFmtId="0" fontId="11" fillId="41" borderId="0" xfId="0" applyFont="1" applyFill="1" applyAlignment="1" applyProtection="1">
      <alignment vertical="center"/>
      <protection/>
    </xf>
    <xf numFmtId="0" fontId="140" fillId="41" borderId="0" xfId="0" applyFont="1" applyFill="1" applyAlignment="1" applyProtection="1">
      <alignment horizontal="right" vertical="center"/>
      <protection/>
    </xf>
    <xf numFmtId="0" fontId="14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41" borderId="0" xfId="0" applyFont="1" applyFill="1" applyAlignment="1" applyProtection="1">
      <alignment horizontal="center"/>
      <protection/>
    </xf>
    <xf numFmtId="0" fontId="12" fillId="0" borderId="0" xfId="0" applyFont="1" applyBorder="1" applyAlignment="1" applyProtection="1">
      <alignment vertical="center"/>
      <protection/>
    </xf>
    <xf numFmtId="0" fontId="141" fillId="41" borderId="0" xfId="0" applyFont="1" applyFill="1" applyAlignment="1" applyProtection="1">
      <alignment horizontal="right" vertical="center"/>
      <protection/>
    </xf>
    <xf numFmtId="0" fontId="14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14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38" borderId="12" xfId="0" applyFont="1" applyFill="1" applyBorder="1" applyAlignment="1" applyProtection="1">
      <alignment horizontal="left" vertical="top" wrapText="1"/>
      <protection/>
    </xf>
    <xf numFmtId="0" fontId="21" fillId="37" borderId="12" xfId="0" applyFont="1" applyFill="1" applyBorder="1" applyAlignment="1" applyProtection="1">
      <alignment horizontal="left" vertical="top" wrapText="1"/>
      <protection/>
    </xf>
    <xf numFmtId="0" fontId="21" fillId="37" borderId="17" xfId="0" applyFont="1" applyFill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vertical="top"/>
      <protection/>
    </xf>
    <xf numFmtId="0" fontId="11" fillId="41" borderId="0" xfId="0" applyFont="1" applyFill="1" applyAlignment="1" applyProtection="1">
      <alignment horizontal="center" vertical="top"/>
      <protection/>
    </xf>
    <xf numFmtId="0" fontId="141" fillId="41" borderId="0" xfId="0" applyFont="1" applyFill="1" applyAlignment="1" applyProtection="1">
      <alignment horizontal="right" vertical="top"/>
      <protection/>
    </xf>
    <xf numFmtId="0" fontId="140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2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83" fontId="11" fillId="41" borderId="0" xfId="0" applyNumberFormat="1" applyFont="1" applyFill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4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8" fillId="41" borderId="0" xfId="0" applyFont="1" applyFill="1" applyAlignment="1" applyProtection="1">
      <alignment horizontal="center"/>
      <protection/>
    </xf>
    <xf numFmtId="57" fontId="11" fillId="41" borderId="0" xfId="0" applyNumberFormat="1" applyFont="1" applyFill="1" applyBorder="1" applyAlignment="1" applyProtection="1">
      <alignment horizontal="left"/>
      <protection/>
    </xf>
    <xf numFmtId="0" fontId="11" fillId="41" borderId="0" xfId="0" applyFont="1" applyFill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/>
      <protection/>
    </xf>
    <xf numFmtId="57" fontId="11" fillId="0" borderId="0" xfId="0" applyNumberFormat="1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41" fillId="0" borderId="0" xfId="0" applyFont="1" applyAlignment="1" applyProtection="1">
      <alignment horizontal="right" vertical="center"/>
      <protection/>
    </xf>
    <xf numFmtId="0" fontId="14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 horizontal="right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vertic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11" fillId="0" borderId="13" xfId="0" applyFont="1" applyBorder="1" applyAlignment="1" applyProtection="1">
      <alignment horizontal="right" vertical="top"/>
      <protection locked="0"/>
    </xf>
    <xf numFmtId="192" fontId="11" fillId="0" borderId="11" xfId="0" applyNumberFormat="1" applyFont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142" fillId="4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140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49" fontId="33" fillId="37" borderId="17" xfId="0" applyNumberFormat="1" applyFont="1" applyFill="1" applyBorder="1" applyAlignment="1" applyProtection="1">
      <alignment/>
      <protection locked="0"/>
    </xf>
    <xf numFmtId="49" fontId="33" fillId="37" borderId="12" xfId="0" applyNumberFormat="1" applyFont="1" applyFill="1" applyBorder="1" applyAlignment="1" applyProtection="1">
      <alignment/>
      <protection locked="0"/>
    </xf>
    <xf numFmtId="49" fontId="0" fillId="37" borderId="12" xfId="0" applyNumberFormat="1" applyFont="1" applyFill="1" applyBorder="1" applyAlignment="1" applyProtection="1">
      <alignment/>
      <protection locked="0"/>
    </xf>
    <xf numFmtId="38" fontId="11" fillId="0" borderId="13" xfId="49" applyFont="1" applyFill="1" applyBorder="1" applyAlignment="1" applyProtection="1">
      <alignment horizontal="right" vertical="center"/>
      <protection/>
    </xf>
    <xf numFmtId="0" fontId="22" fillId="42" borderId="0" xfId="0" applyFont="1" applyFill="1" applyAlignment="1">
      <alignment vertical="center"/>
    </xf>
    <xf numFmtId="0" fontId="22" fillId="42" borderId="0" xfId="0" applyFont="1" applyFill="1" applyAlignment="1">
      <alignment vertical="center" shrinkToFit="1"/>
    </xf>
    <xf numFmtId="0" fontId="22" fillId="43" borderId="0" xfId="0" applyFont="1" applyFill="1" applyAlignment="1">
      <alignment vertical="center"/>
    </xf>
    <xf numFmtId="0" fontId="22" fillId="43" borderId="0" xfId="0" applyFont="1" applyFill="1" applyAlignment="1">
      <alignment vertical="center" shrinkToFi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 shrinkToFit="1"/>
    </xf>
    <xf numFmtId="0" fontId="33" fillId="39" borderId="17" xfId="0" applyFont="1" applyFill="1" applyBorder="1" applyAlignment="1" applyProtection="1">
      <alignment/>
      <protection locked="0"/>
    </xf>
    <xf numFmtId="0" fontId="7" fillId="38" borderId="12" xfId="0" applyFont="1" applyFill="1" applyBorder="1" applyAlignment="1" applyProtection="1">
      <alignment horizontal="left" vertical="top"/>
      <protection/>
    </xf>
    <xf numFmtId="0" fontId="39" fillId="37" borderId="12" xfId="0" applyFont="1" applyFill="1" applyBorder="1" applyAlignment="1" applyProtection="1">
      <alignment horizontal="left" vertical="top"/>
      <protection/>
    </xf>
    <xf numFmtId="14" fontId="39" fillId="37" borderId="12" xfId="0" applyNumberFormat="1" applyFont="1" applyFill="1" applyBorder="1" applyAlignment="1" applyProtection="1" quotePrefix="1">
      <alignment horizontal="left" vertical="top"/>
      <protection/>
    </xf>
    <xf numFmtId="0" fontId="24" fillId="38" borderId="12" xfId="0" applyFont="1" applyFill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center"/>
      <protection/>
    </xf>
    <xf numFmtId="0" fontId="6" fillId="37" borderId="12" xfId="0" applyFont="1" applyFill="1" applyBorder="1" applyAlignment="1" applyProtection="1">
      <alignment horizontal="left" vertical="top"/>
      <protection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41" xfId="0" applyFont="1" applyBorder="1" applyAlignment="1" applyProtection="1">
      <alignment horizontal="left" vertical="center" shrinkToFit="1"/>
      <protection locked="0"/>
    </xf>
    <xf numFmtId="0" fontId="122" fillId="0" borderId="71" xfId="0" applyFont="1" applyBorder="1" applyAlignment="1" applyProtection="1">
      <alignment horizontal="center" vertical="center" wrapText="1"/>
      <protection/>
    </xf>
    <xf numFmtId="0" fontId="122" fillId="0" borderId="72" xfId="0" applyFont="1" applyBorder="1" applyAlignment="1" applyProtection="1">
      <alignment horizontal="center" vertical="center" wrapText="1"/>
      <protection/>
    </xf>
    <xf numFmtId="0" fontId="122" fillId="0" borderId="73" xfId="0" applyFont="1" applyBorder="1" applyAlignment="1" applyProtection="1">
      <alignment horizontal="center" vertical="center" wrapText="1"/>
      <protection/>
    </xf>
    <xf numFmtId="0" fontId="38" fillId="33" borderId="71" xfId="0" applyFont="1" applyFill="1" applyBorder="1" applyAlignment="1" applyProtection="1">
      <alignment horizontal="center" vertical="center" wrapText="1"/>
      <protection locked="0"/>
    </xf>
    <xf numFmtId="0" fontId="143" fillId="33" borderId="72" xfId="0" applyFont="1" applyFill="1" applyBorder="1" applyAlignment="1" applyProtection="1">
      <alignment horizontal="center" vertical="center" wrapText="1"/>
      <protection locked="0"/>
    </xf>
    <xf numFmtId="0" fontId="143" fillId="33" borderId="73" xfId="0" applyFont="1" applyFill="1" applyBorder="1" applyAlignment="1" applyProtection="1">
      <alignment horizontal="center" vertical="center" wrapText="1"/>
      <protection locked="0"/>
    </xf>
    <xf numFmtId="0" fontId="36" fillId="0" borderId="74" xfId="0" applyFont="1" applyBorder="1" applyAlignment="1" applyProtection="1">
      <alignment vertical="center" shrinkToFit="1"/>
      <protection/>
    </xf>
    <xf numFmtId="0" fontId="36" fillId="0" borderId="47" xfId="0" applyFont="1" applyBorder="1" applyAlignment="1" applyProtection="1">
      <alignment vertical="center" shrinkToFit="1"/>
      <protection/>
    </xf>
    <xf numFmtId="0" fontId="36" fillId="0" borderId="48" xfId="0" applyFont="1" applyBorder="1" applyAlignment="1" applyProtection="1">
      <alignment vertical="center" shrinkToFit="1"/>
      <protection/>
    </xf>
    <xf numFmtId="0" fontId="36" fillId="0" borderId="49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50" xfId="0" applyFont="1" applyBorder="1" applyAlignment="1" applyProtection="1">
      <alignment vertical="center" shrinkToFit="1"/>
      <protection/>
    </xf>
    <xf numFmtId="0" fontId="37" fillId="0" borderId="51" xfId="0" applyFont="1" applyBorder="1" applyAlignment="1" applyProtection="1">
      <alignment vertical="center" shrinkToFit="1"/>
      <protection/>
    </xf>
    <xf numFmtId="0" fontId="37" fillId="0" borderId="46" xfId="0" applyFont="1" applyBorder="1" applyAlignment="1" applyProtection="1">
      <alignment vertical="center" shrinkToFit="1"/>
      <protection/>
    </xf>
    <xf numFmtId="0" fontId="37" fillId="0" borderId="52" xfId="0" applyFont="1" applyBorder="1" applyAlignment="1" applyProtection="1">
      <alignment vertical="center" shrinkToFit="1"/>
      <protection/>
    </xf>
    <xf numFmtId="0" fontId="122" fillId="0" borderId="71" xfId="0" applyFont="1" applyBorder="1" applyAlignment="1" applyProtection="1">
      <alignment horizontal="center" vertical="top" wrapText="1"/>
      <protection/>
    </xf>
    <xf numFmtId="0" fontId="122" fillId="0" borderId="72" xfId="0" applyFont="1" applyBorder="1" applyAlignment="1" applyProtection="1">
      <alignment horizontal="center" vertical="top" wrapText="1"/>
      <protection/>
    </xf>
    <xf numFmtId="0" fontId="122" fillId="0" borderId="73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3" fillId="0" borderId="10" xfId="65" applyFont="1" applyBorder="1" applyAlignment="1">
      <alignment horizontal="center" vertical="center" wrapText="1"/>
      <protection/>
    </xf>
    <xf numFmtId="0" fontId="13" fillId="0" borderId="19" xfId="65" applyFont="1" applyBorder="1" applyAlignment="1">
      <alignment horizontal="center" vertical="center" wrapText="1"/>
      <protection/>
    </xf>
    <xf numFmtId="0" fontId="13" fillId="0" borderId="17" xfId="65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0" fontId="11" fillId="0" borderId="0" xfId="64" applyFont="1" applyAlignment="1">
      <alignment horizontal="left" vertical="center"/>
      <protection/>
    </xf>
    <xf numFmtId="0" fontId="12" fillId="0" borderId="0" xfId="64" applyFont="1" applyAlignment="1">
      <alignment horizontal="right" vertical="center"/>
      <protection/>
    </xf>
    <xf numFmtId="182" fontId="15" fillId="0" borderId="13" xfId="64" applyNumberFormat="1" applyFont="1" applyBorder="1" applyAlignment="1">
      <alignment horizontal="center" vertical="center"/>
      <protection/>
    </xf>
    <xf numFmtId="182" fontId="15" fillId="0" borderId="11" xfId="64" applyNumberFormat="1" applyFont="1" applyBorder="1" applyAlignment="1">
      <alignment horizontal="center" vertical="center"/>
      <protection/>
    </xf>
    <xf numFmtId="184" fontId="11" fillId="0" borderId="0" xfId="64" applyNumberFormat="1" applyFont="1" applyAlignment="1">
      <alignment horizontal="left" vertical="center"/>
      <protection/>
    </xf>
    <xf numFmtId="0" fontId="15" fillId="0" borderId="13" xfId="64" applyFont="1" applyBorder="1" applyAlignment="1">
      <alignment horizontal="center" vertical="center"/>
      <protection/>
    </xf>
    <xf numFmtId="0" fontId="15" fillId="0" borderId="14" xfId="64" applyFont="1" applyBorder="1" applyAlignment="1">
      <alignment horizontal="center" vertical="center"/>
      <protection/>
    </xf>
    <xf numFmtId="0" fontId="15" fillId="0" borderId="11" xfId="64" applyFont="1" applyBorder="1" applyAlignment="1">
      <alignment horizontal="center" vertical="center"/>
      <protection/>
    </xf>
    <xf numFmtId="0" fontId="17" fillId="0" borderId="12" xfId="64" applyFont="1" applyBorder="1" applyAlignment="1">
      <alignment horizontal="center" vertical="center"/>
      <protection/>
    </xf>
    <xf numFmtId="0" fontId="16" fillId="0" borderId="0" xfId="64" applyFont="1" applyAlignment="1">
      <alignment horizontal="center" vertical="center"/>
      <protection/>
    </xf>
    <xf numFmtId="0" fontId="15" fillId="0" borderId="12" xfId="64" applyFont="1" applyBorder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0" fontId="17" fillId="0" borderId="14" xfId="64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17" fillId="0" borderId="12" xfId="62" applyFont="1" applyBorder="1" applyAlignment="1">
      <alignment horizontal="center" vertical="center"/>
      <protection/>
    </xf>
    <xf numFmtId="0" fontId="15" fillId="0" borderId="13" xfId="62" applyFont="1" applyBorder="1" applyAlignment="1">
      <alignment horizontal="center" vertical="center"/>
      <protection/>
    </xf>
    <xf numFmtId="0" fontId="15" fillId="0" borderId="14" xfId="62" applyFont="1" applyBorder="1" applyAlignment="1">
      <alignment horizontal="center" vertical="center"/>
      <protection/>
    </xf>
    <xf numFmtId="0" fontId="15" fillId="0" borderId="11" xfId="62" applyFont="1" applyBorder="1" applyAlignment="1">
      <alignment horizontal="center" vertical="center"/>
      <protection/>
    </xf>
    <xf numFmtId="0" fontId="15" fillId="0" borderId="12" xfId="62" applyFont="1" applyBorder="1" applyAlignment="1">
      <alignment horizontal="center" vertical="center"/>
      <protection/>
    </xf>
    <xf numFmtId="0" fontId="11" fillId="0" borderId="0" xfId="62" applyFont="1" applyAlignment="1">
      <alignment horizontal="left" vertical="center"/>
      <protection/>
    </xf>
    <xf numFmtId="0" fontId="126" fillId="35" borderId="0" xfId="0" applyFont="1" applyFill="1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27" fillId="0" borderId="4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34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3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182" fontId="0" fillId="0" borderId="30" xfId="0" applyNumberFormat="1" applyBorder="1" applyAlignment="1">
      <alignment horizontal="center" vertical="center"/>
    </xf>
    <xf numFmtId="182" fontId="0" fillId="0" borderId="39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8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6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5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4" fontId="0" fillId="0" borderId="0" xfId="0" applyNumberFormat="1" applyAlignment="1" applyProtection="1">
      <alignment horizontal="right" vertical="center"/>
      <protection locked="0"/>
    </xf>
    <xf numFmtId="182" fontId="0" fillId="0" borderId="26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193" fontId="0" fillId="0" borderId="0" xfId="0" applyNumberFormat="1" applyAlignment="1" applyProtection="1">
      <alignment horizontal="left" vertical="center"/>
      <protection locked="0"/>
    </xf>
    <xf numFmtId="0" fontId="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40" xfId="0" applyNumberForma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59" xfId="65" applyFont="1" applyBorder="1" applyAlignment="1">
      <alignment horizontal="center" vertical="center" shrinkToFit="1"/>
      <protection/>
    </xf>
    <xf numFmtId="0" fontId="13" fillId="0" borderId="28" xfId="65" applyFont="1" applyBorder="1" applyAlignment="1">
      <alignment horizontal="center" vertical="center" shrinkToFit="1"/>
      <protection/>
    </xf>
    <xf numFmtId="0" fontId="13" fillId="0" borderId="57" xfId="65" applyFont="1" applyBorder="1" applyAlignment="1">
      <alignment horizontal="center" vertical="center" shrinkToFit="1"/>
      <protection/>
    </xf>
    <xf numFmtId="0" fontId="13" fillId="0" borderId="27" xfId="65" applyFont="1" applyBorder="1" applyAlignment="1">
      <alignment horizontal="center" vertical="center" shrinkToFit="1"/>
      <protection/>
    </xf>
    <xf numFmtId="0" fontId="13" fillId="0" borderId="56" xfId="65" applyFont="1" applyBorder="1" applyAlignment="1">
      <alignment horizontal="center" vertical="center" shrinkToFit="1"/>
      <protection/>
    </xf>
    <xf numFmtId="0" fontId="13" fillId="0" borderId="26" xfId="65" applyFont="1" applyBorder="1" applyAlignment="1">
      <alignment horizontal="center" vertical="center" shrinkToFit="1"/>
      <protection/>
    </xf>
    <xf numFmtId="0" fontId="13" fillId="0" borderId="13" xfId="65" applyFont="1" applyBorder="1" applyAlignment="1">
      <alignment horizontal="center" vertical="center"/>
      <protection/>
    </xf>
    <xf numFmtId="0" fontId="13" fillId="0" borderId="14" xfId="65" applyFont="1" applyBorder="1" applyAlignment="1">
      <alignment horizontal="center" vertical="center"/>
      <protection/>
    </xf>
    <xf numFmtId="0" fontId="13" fillId="0" borderId="60" xfId="65" applyFont="1" applyBorder="1" applyAlignment="1">
      <alignment horizontal="center" vertical="center" shrinkToFit="1"/>
      <protection/>
    </xf>
    <xf numFmtId="0" fontId="13" fillId="0" borderId="31" xfId="65" applyFont="1" applyBorder="1" applyAlignment="1">
      <alignment horizontal="center" vertical="center" shrinkToFit="1"/>
      <protection/>
    </xf>
    <xf numFmtId="182" fontId="13" fillId="0" borderId="57" xfId="65" applyNumberFormat="1" applyFont="1" applyBorder="1" applyAlignment="1">
      <alignment horizontal="center" vertical="center"/>
      <protection/>
    </xf>
    <xf numFmtId="182" fontId="13" fillId="0" borderId="34" xfId="65" applyNumberFormat="1" applyFont="1" applyBorder="1" applyAlignment="1">
      <alignment horizontal="center" vertical="center"/>
      <protection/>
    </xf>
    <xf numFmtId="182" fontId="13" fillId="0" borderId="59" xfId="65" applyNumberFormat="1" applyFont="1" applyBorder="1" applyAlignment="1">
      <alignment horizontal="center" vertical="center"/>
      <protection/>
    </xf>
    <xf numFmtId="182" fontId="13" fillId="0" borderId="37" xfId="65" applyNumberFormat="1" applyFont="1" applyBorder="1" applyAlignment="1">
      <alignment horizontal="center" vertical="center"/>
      <protection/>
    </xf>
    <xf numFmtId="182" fontId="13" fillId="0" borderId="56" xfId="65" applyNumberFormat="1" applyFont="1" applyBorder="1" applyAlignment="1">
      <alignment horizontal="center" vertical="center"/>
      <protection/>
    </xf>
    <xf numFmtId="182" fontId="13" fillId="0" borderId="33" xfId="65" applyNumberFormat="1" applyFont="1" applyBorder="1" applyAlignment="1">
      <alignment horizontal="center" vertical="center"/>
      <protection/>
    </xf>
    <xf numFmtId="0" fontId="16" fillId="0" borderId="0" xfId="65" applyFont="1" applyBorder="1" applyAlignment="1">
      <alignment horizontal="center" vertical="center"/>
      <protection/>
    </xf>
    <xf numFmtId="0" fontId="16" fillId="0" borderId="15" xfId="65" applyFont="1" applyBorder="1" applyAlignment="1">
      <alignment horizontal="center" vertical="center"/>
      <protection/>
    </xf>
    <xf numFmtId="0" fontId="13" fillId="0" borderId="12" xfId="65" applyFont="1" applyBorder="1" applyAlignment="1">
      <alignment horizontal="center" vertical="center"/>
      <protection/>
    </xf>
    <xf numFmtId="0" fontId="13" fillId="0" borderId="76" xfId="65" applyFont="1" applyBorder="1" applyAlignment="1">
      <alignment horizontal="center" vertical="center" shrinkToFit="1"/>
      <protection/>
    </xf>
    <xf numFmtId="0" fontId="13" fillId="0" borderId="77" xfId="65" applyFont="1" applyBorder="1" applyAlignment="1">
      <alignment horizontal="center" vertical="center" shrinkToFit="1"/>
      <protection/>
    </xf>
    <xf numFmtId="182" fontId="13" fillId="0" borderId="58" xfId="65" applyNumberFormat="1" applyFont="1" applyBorder="1" applyAlignment="1">
      <alignment horizontal="center" vertical="center"/>
      <protection/>
    </xf>
    <xf numFmtId="182" fontId="13" fillId="0" borderId="36" xfId="65" applyNumberFormat="1" applyFont="1" applyBorder="1" applyAlignment="1">
      <alignment horizontal="center" vertical="center"/>
      <protection/>
    </xf>
    <xf numFmtId="0" fontId="13" fillId="35" borderId="10" xfId="65" applyFont="1" applyFill="1" applyBorder="1" applyAlignment="1">
      <alignment horizontal="center" vertical="center" wrapText="1"/>
      <protection/>
    </xf>
    <xf numFmtId="0" fontId="13" fillId="35" borderId="19" xfId="65" applyFont="1" applyFill="1" applyBorder="1" applyAlignment="1">
      <alignment horizontal="center" vertical="center" wrapText="1"/>
      <protection/>
    </xf>
    <xf numFmtId="0" fontId="13" fillId="35" borderId="17" xfId="65" applyFont="1" applyFill="1" applyBorder="1" applyAlignment="1">
      <alignment horizontal="center" vertical="center" wrapText="1"/>
      <protection/>
    </xf>
    <xf numFmtId="0" fontId="11" fillId="0" borderId="21" xfId="65" applyFont="1" applyBorder="1" applyAlignment="1">
      <alignment horizontal="center" vertical="center"/>
      <protection/>
    </xf>
    <xf numFmtId="0" fontId="11" fillId="0" borderId="25" xfId="65" applyFont="1" applyBorder="1" applyAlignment="1">
      <alignment horizontal="center" vertical="center"/>
      <protection/>
    </xf>
    <xf numFmtId="0" fontId="11" fillId="0" borderId="24" xfId="65" applyFont="1" applyBorder="1" applyAlignment="1">
      <alignment horizontal="center" vertical="center"/>
      <protection/>
    </xf>
    <xf numFmtId="0" fontId="11" fillId="0" borderId="22" xfId="65" applyFont="1" applyBorder="1" applyAlignment="1">
      <alignment horizontal="center" vertical="center"/>
      <protection/>
    </xf>
    <xf numFmtId="0" fontId="18" fillId="0" borderId="0" xfId="65" applyFont="1" applyAlignment="1">
      <alignment horizontal="left" vertical="center"/>
      <protection/>
    </xf>
    <xf numFmtId="182" fontId="13" fillId="0" borderId="60" xfId="65" applyNumberFormat="1" applyFont="1" applyBorder="1" applyAlignment="1">
      <alignment horizontal="center" vertical="center"/>
      <protection/>
    </xf>
    <xf numFmtId="182" fontId="13" fillId="0" borderId="35" xfId="65" applyNumberFormat="1" applyFont="1" applyBorder="1" applyAlignment="1">
      <alignment horizontal="center" vertical="center"/>
      <protection/>
    </xf>
    <xf numFmtId="0" fontId="16" fillId="0" borderId="0" xfId="65" applyFont="1" applyAlignment="1">
      <alignment horizontal="center" vertical="center"/>
      <protection/>
    </xf>
    <xf numFmtId="0" fontId="12" fillId="0" borderId="0" xfId="65" applyFont="1" applyAlignment="1">
      <alignment horizontal="center" vertical="center"/>
      <protection/>
    </xf>
    <xf numFmtId="0" fontId="11" fillId="0" borderId="20" xfId="65" applyFont="1" applyBorder="1" applyAlignment="1">
      <alignment horizontal="center" vertical="center"/>
      <protection/>
    </xf>
    <xf numFmtId="0" fontId="13" fillId="0" borderId="11" xfId="65" applyFont="1" applyBorder="1" applyAlignment="1">
      <alignment horizontal="center" vertical="center"/>
      <protection/>
    </xf>
    <xf numFmtId="0" fontId="15" fillId="0" borderId="14" xfId="64" applyFont="1" applyBorder="1" applyAlignment="1">
      <alignment horizontal="right" vertical="center"/>
      <protection/>
    </xf>
    <xf numFmtId="0" fontId="12" fillId="0" borderId="42" xfId="65" applyFont="1" applyBorder="1" applyAlignment="1">
      <alignment horizontal="center" vertical="center" wrapText="1"/>
      <protection/>
    </xf>
    <xf numFmtId="0" fontId="12" fillId="0" borderId="45" xfId="65" applyFont="1" applyBorder="1" applyAlignment="1">
      <alignment horizontal="center" vertical="center"/>
      <protection/>
    </xf>
    <xf numFmtId="0" fontId="12" fillId="0" borderId="43" xfId="65" applyFont="1" applyBorder="1" applyAlignment="1">
      <alignment horizontal="center" vertical="center"/>
      <protection/>
    </xf>
    <xf numFmtId="0" fontId="12" fillId="0" borderId="41" xfId="65" applyFont="1" applyBorder="1" applyAlignment="1">
      <alignment horizontal="center" vertical="center"/>
      <protection/>
    </xf>
    <xf numFmtId="0" fontId="12" fillId="0" borderId="44" xfId="65" applyFont="1" applyBorder="1" applyAlignment="1">
      <alignment horizontal="center" vertical="center"/>
      <protection/>
    </xf>
    <xf numFmtId="0" fontId="12" fillId="0" borderId="40" xfId="65" applyFont="1" applyBorder="1" applyAlignment="1">
      <alignment horizontal="center" vertical="center"/>
      <protection/>
    </xf>
    <xf numFmtId="0" fontId="15" fillId="0" borderId="13" xfId="65" applyFont="1" applyBorder="1" applyAlignment="1">
      <alignment horizontal="center" vertical="center"/>
      <protection/>
    </xf>
    <xf numFmtId="0" fontId="15" fillId="0" borderId="14" xfId="65" applyFont="1" applyBorder="1" applyAlignment="1">
      <alignment horizontal="center" vertical="center"/>
      <protection/>
    </xf>
    <xf numFmtId="0" fontId="15" fillId="0" borderId="11" xfId="65" applyFont="1" applyBorder="1" applyAlignment="1">
      <alignment horizontal="center" vertical="center"/>
      <protection/>
    </xf>
    <xf numFmtId="0" fontId="18" fillId="0" borderId="15" xfId="65" applyFont="1" applyBorder="1" applyAlignment="1">
      <alignment horizontal="left" vertical="center"/>
      <protection/>
    </xf>
    <xf numFmtId="0" fontId="11" fillId="0" borderId="0" xfId="65" applyFont="1" applyAlignment="1">
      <alignment horizontal="left" vertical="center"/>
      <protection/>
    </xf>
    <xf numFmtId="0" fontId="12" fillId="0" borderId="45" xfId="65" applyFont="1" applyBorder="1" applyAlignment="1">
      <alignment horizontal="center" vertical="center" wrapText="1"/>
      <protection/>
    </xf>
    <xf numFmtId="0" fontId="12" fillId="0" borderId="43" xfId="65" applyFont="1" applyBorder="1" applyAlignment="1">
      <alignment horizontal="center" vertical="center" wrapText="1"/>
      <protection/>
    </xf>
    <xf numFmtId="0" fontId="12" fillId="0" borderId="41" xfId="65" applyFont="1" applyBorder="1" applyAlignment="1">
      <alignment horizontal="center" vertical="center" wrapText="1"/>
      <protection/>
    </xf>
    <xf numFmtId="0" fontId="12" fillId="0" borderId="44" xfId="65" applyFont="1" applyBorder="1" applyAlignment="1">
      <alignment horizontal="center" vertical="center" wrapText="1"/>
      <protection/>
    </xf>
    <xf numFmtId="0" fontId="12" fillId="0" borderId="40" xfId="65" applyFont="1" applyBorder="1" applyAlignment="1">
      <alignment horizontal="center" vertical="center" wrapText="1"/>
      <protection/>
    </xf>
    <xf numFmtId="0" fontId="13" fillId="0" borderId="57" xfId="65" applyFont="1" applyBorder="1" applyAlignment="1">
      <alignment vertical="center" shrinkToFit="1"/>
      <protection/>
    </xf>
    <xf numFmtId="0" fontId="13" fillId="0" borderId="27" xfId="65" applyFont="1" applyBorder="1" applyAlignment="1">
      <alignment vertical="center" shrinkToFit="1"/>
      <protection/>
    </xf>
    <xf numFmtId="0" fontId="13" fillId="0" borderId="59" xfId="65" applyFont="1" applyBorder="1" applyAlignment="1">
      <alignment vertical="center" shrinkToFit="1"/>
      <protection/>
    </xf>
    <xf numFmtId="0" fontId="13" fillId="0" borderId="28" xfId="65" applyFont="1" applyBorder="1" applyAlignment="1">
      <alignment vertical="center" shrinkToFit="1"/>
      <protection/>
    </xf>
    <xf numFmtId="0" fontId="13" fillId="0" borderId="56" xfId="65" applyFont="1" applyBorder="1" applyAlignment="1">
      <alignment vertical="center" shrinkToFit="1"/>
      <protection/>
    </xf>
    <xf numFmtId="0" fontId="13" fillId="0" borderId="26" xfId="65" applyFont="1" applyBorder="1" applyAlignment="1">
      <alignment vertical="center" shrinkToFit="1"/>
      <protection/>
    </xf>
    <xf numFmtId="0" fontId="11" fillId="0" borderId="56" xfId="65" applyFont="1" applyBorder="1" applyAlignment="1">
      <alignment horizontal="center" vertical="center" shrinkToFit="1"/>
      <protection/>
    </xf>
    <xf numFmtId="0" fontId="11" fillId="0" borderId="26" xfId="65" applyFont="1" applyBorder="1" applyAlignment="1">
      <alignment horizontal="center" vertical="center" shrinkToFit="1"/>
      <protection/>
    </xf>
    <xf numFmtId="0" fontId="11" fillId="0" borderId="57" xfId="65" applyFont="1" applyBorder="1" applyAlignment="1">
      <alignment horizontal="center" vertical="center" shrinkToFit="1"/>
      <protection/>
    </xf>
    <xf numFmtId="0" fontId="11" fillId="0" borderId="27" xfId="65" applyFont="1" applyBorder="1" applyAlignment="1">
      <alignment horizontal="center" vertical="center" shrinkToFit="1"/>
      <protection/>
    </xf>
    <xf numFmtId="0" fontId="11" fillId="0" borderId="60" xfId="65" applyFont="1" applyBorder="1" applyAlignment="1">
      <alignment horizontal="center" vertical="center" shrinkToFit="1"/>
      <protection/>
    </xf>
    <xf numFmtId="0" fontId="11" fillId="0" borderId="31" xfId="65" applyFont="1" applyBorder="1" applyAlignment="1">
      <alignment horizontal="center" vertical="center" shrinkToFit="1"/>
      <protection/>
    </xf>
    <xf numFmtId="0" fontId="11" fillId="0" borderId="61" xfId="65" applyFont="1" applyBorder="1" applyAlignment="1">
      <alignment horizontal="center" vertical="center" shrinkToFit="1"/>
      <protection/>
    </xf>
    <xf numFmtId="0" fontId="11" fillId="0" borderId="78" xfId="65" applyFont="1" applyBorder="1" applyAlignment="1">
      <alignment horizontal="center" vertical="center" shrinkToFit="1"/>
      <protection/>
    </xf>
    <xf numFmtId="0" fontId="12" fillId="0" borderId="60" xfId="65" applyFont="1" applyBorder="1" applyAlignment="1">
      <alignment horizontal="center" vertical="center"/>
      <protection/>
    </xf>
    <xf numFmtId="0" fontId="12" fillId="0" borderId="35" xfId="65" applyFont="1" applyBorder="1" applyAlignment="1">
      <alignment horizontal="center" vertical="center"/>
      <protection/>
    </xf>
    <xf numFmtId="0" fontId="12" fillId="0" borderId="57" xfId="65" applyFont="1" applyBorder="1" applyAlignment="1">
      <alignment horizontal="center" vertical="center"/>
      <protection/>
    </xf>
    <xf numFmtId="0" fontId="12" fillId="0" borderId="34" xfId="65" applyFont="1" applyBorder="1" applyAlignment="1">
      <alignment horizontal="center" vertical="center"/>
      <protection/>
    </xf>
    <xf numFmtId="182" fontId="11" fillId="0" borderId="60" xfId="65" applyNumberFormat="1" applyFont="1" applyBorder="1" applyAlignment="1">
      <alignment horizontal="center" vertical="center"/>
      <protection/>
    </xf>
    <xf numFmtId="182" fontId="11" fillId="0" borderId="35" xfId="65" applyNumberFormat="1" applyFont="1" applyBorder="1" applyAlignment="1">
      <alignment horizontal="center" vertical="center"/>
      <protection/>
    </xf>
    <xf numFmtId="0" fontId="12" fillId="0" borderId="56" xfId="65" applyFont="1" applyBorder="1" applyAlignment="1">
      <alignment horizontal="center" vertical="center"/>
      <protection/>
    </xf>
    <xf numFmtId="0" fontId="12" fillId="0" borderId="33" xfId="65" applyFont="1" applyBorder="1" applyAlignment="1">
      <alignment horizontal="center" vertical="center"/>
      <protection/>
    </xf>
    <xf numFmtId="182" fontId="11" fillId="0" borderId="56" xfId="65" applyNumberFormat="1" applyFont="1" applyBorder="1" applyAlignment="1">
      <alignment horizontal="center" vertical="center"/>
      <protection/>
    </xf>
    <xf numFmtId="182" fontId="11" fillId="0" borderId="33" xfId="65" applyNumberFormat="1" applyFont="1" applyBorder="1" applyAlignment="1">
      <alignment horizontal="center" vertical="center"/>
      <protection/>
    </xf>
    <xf numFmtId="182" fontId="11" fillId="0" borderId="57" xfId="65" applyNumberFormat="1" applyFont="1" applyBorder="1" applyAlignment="1">
      <alignment horizontal="center" vertical="center"/>
      <protection/>
    </xf>
    <xf numFmtId="182" fontId="11" fillId="0" borderId="34" xfId="65" applyNumberFormat="1" applyFont="1" applyBorder="1" applyAlignment="1">
      <alignment horizontal="center" vertical="center"/>
      <protection/>
    </xf>
    <xf numFmtId="182" fontId="11" fillId="0" borderId="44" xfId="65" applyNumberFormat="1" applyFont="1" applyBorder="1" applyAlignment="1">
      <alignment horizontal="center" vertical="center"/>
      <protection/>
    </xf>
    <xf numFmtId="182" fontId="11" fillId="0" borderId="40" xfId="65" applyNumberFormat="1" applyFont="1" applyBorder="1" applyAlignment="1">
      <alignment horizontal="center" vertical="center"/>
      <protection/>
    </xf>
    <xf numFmtId="0" fontId="12" fillId="0" borderId="17" xfId="65" applyFont="1" applyBorder="1" applyAlignment="1">
      <alignment horizontal="center" vertical="center"/>
      <protection/>
    </xf>
    <xf numFmtId="0" fontId="11" fillId="0" borderId="59" xfId="65" applyFont="1" applyBorder="1" applyAlignment="1">
      <alignment horizontal="center" vertical="center" shrinkToFit="1"/>
      <protection/>
    </xf>
    <xf numFmtId="0" fontId="11" fillId="0" borderId="28" xfId="65" applyFont="1" applyBorder="1" applyAlignment="1">
      <alignment horizontal="center" vertical="center" shrinkToFit="1"/>
      <protection/>
    </xf>
    <xf numFmtId="182" fontId="11" fillId="0" borderId="59" xfId="65" applyNumberFormat="1" applyFont="1" applyBorder="1" applyAlignment="1">
      <alignment horizontal="center" vertical="center"/>
      <protection/>
    </xf>
    <xf numFmtId="182" fontId="11" fillId="0" borderId="37" xfId="65" applyNumberFormat="1" applyFont="1" applyBorder="1" applyAlignment="1">
      <alignment horizontal="center" vertical="center"/>
      <protection/>
    </xf>
    <xf numFmtId="0" fontId="15" fillId="0" borderId="21" xfId="65" applyFont="1" applyBorder="1" applyAlignment="1">
      <alignment horizontal="center" vertical="center"/>
      <protection/>
    </xf>
    <xf numFmtId="0" fontId="15" fillId="0" borderId="12" xfId="65" applyFont="1" applyBorder="1" applyAlignment="1">
      <alignment horizontal="center" vertical="center" wrapText="1"/>
      <protection/>
    </xf>
    <xf numFmtId="0" fontId="15" fillId="0" borderId="12" xfId="65" applyFont="1" applyBorder="1" applyAlignment="1">
      <alignment horizontal="center" vertical="center"/>
      <protection/>
    </xf>
    <xf numFmtId="0" fontId="13" fillId="0" borderId="16" xfId="65" applyFont="1" applyBorder="1" applyAlignment="1">
      <alignment horizontal="center" vertical="center"/>
      <protection/>
    </xf>
    <xf numFmtId="0" fontId="15" fillId="0" borderId="22" xfId="65" applyFont="1" applyBorder="1" applyAlignment="1">
      <alignment horizontal="center" vertical="center"/>
      <protection/>
    </xf>
    <xf numFmtId="0" fontId="15" fillId="0" borderId="20" xfId="65" applyFont="1" applyBorder="1" applyAlignment="1">
      <alignment horizontal="center" vertical="center"/>
      <protection/>
    </xf>
    <xf numFmtId="182" fontId="13" fillId="0" borderId="16" xfId="65" applyNumberFormat="1" applyFont="1" applyBorder="1" applyAlignment="1">
      <alignment horizontal="center" vertical="center"/>
      <protection/>
    </xf>
    <xf numFmtId="0" fontId="14" fillId="0" borderId="0" xfId="63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5" fillId="0" borderId="42" xfId="65" applyFont="1" applyBorder="1" applyAlignment="1">
      <alignment horizontal="center" vertical="center" textRotation="255"/>
      <protection/>
    </xf>
    <xf numFmtId="0" fontId="15" fillId="0" borderId="45" xfId="65" applyFont="1" applyBorder="1" applyAlignment="1">
      <alignment horizontal="center" vertical="center" textRotation="255"/>
      <protection/>
    </xf>
    <xf numFmtId="0" fontId="15" fillId="0" borderId="43" xfId="65" applyFont="1" applyBorder="1" applyAlignment="1">
      <alignment horizontal="center" vertical="center" textRotation="255"/>
      <protection/>
    </xf>
    <xf numFmtId="0" fontId="15" fillId="0" borderId="41" xfId="65" applyFont="1" applyBorder="1" applyAlignment="1">
      <alignment horizontal="center" vertical="center" textRotation="255"/>
      <protection/>
    </xf>
    <xf numFmtId="0" fontId="15" fillId="0" borderId="44" xfId="65" applyFont="1" applyBorder="1" applyAlignment="1">
      <alignment horizontal="center" vertical="center" textRotation="255"/>
      <protection/>
    </xf>
    <xf numFmtId="0" fontId="15" fillId="0" borderId="40" xfId="65" applyFont="1" applyBorder="1" applyAlignment="1">
      <alignment horizontal="center" vertical="center" textRotation="255"/>
      <protection/>
    </xf>
    <xf numFmtId="0" fontId="11" fillId="0" borderId="76" xfId="65" applyFont="1" applyBorder="1" applyAlignment="1">
      <alignment horizontal="center" vertical="center" shrinkToFit="1"/>
      <protection/>
    </xf>
    <xf numFmtId="0" fontId="11" fillId="0" borderId="77" xfId="65" applyFont="1" applyBorder="1" applyAlignment="1">
      <alignment horizontal="center" vertical="center" shrinkToFit="1"/>
      <protection/>
    </xf>
    <xf numFmtId="0" fontId="13" fillId="0" borderId="57" xfId="63" applyFont="1" applyBorder="1" applyAlignment="1">
      <alignment horizontal="center" vertical="center" wrapText="1" shrinkToFit="1"/>
      <protection/>
    </xf>
    <xf numFmtId="0" fontId="13" fillId="0" borderId="34" xfId="63" applyFont="1" applyBorder="1" applyAlignment="1">
      <alignment horizontal="center" vertical="center" shrinkToFit="1"/>
      <protection/>
    </xf>
    <xf numFmtId="0" fontId="15" fillId="0" borderId="42" xfId="65" applyFont="1" applyBorder="1" applyAlignment="1">
      <alignment horizontal="center" vertical="center" wrapText="1"/>
      <protection/>
    </xf>
    <xf numFmtId="0" fontId="15" fillId="0" borderId="45" xfId="65" applyFont="1" applyBorder="1" applyAlignment="1">
      <alignment horizontal="center" vertical="center"/>
      <protection/>
    </xf>
    <xf numFmtId="0" fontId="15" fillId="0" borderId="43" xfId="65" applyFont="1" applyBorder="1" applyAlignment="1">
      <alignment horizontal="center" vertical="center"/>
      <protection/>
    </xf>
    <xf numFmtId="0" fontId="15" fillId="0" borderId="41" xfId="65" applyFont="1" applyBorder="1" applyAlignment="1">
      <alignment horizontal="center" vertical="center"/>
      <protection/>
    </xf>
    <xf numFmtId="0" fontId="15" fillId="0" borderId="44" xfId="65" applyFont="1" applyBorder="1" applyAlignment="1">
      <alignment horizontal="center" vertical="center"/>
      <protection/>
    </xf>
    <xf numFmtId="0" fontId="15" fillId="0" borderId="40" xfId="65" applyFont="1" applyBorder="1" applyAlignment="1">
      <alignment horizontal="center" vertical="center"/>
      <protection/>
    </xf>
    <xf numFmtId="0" fontId="13" fillId="0" borderId="56" xfId="63" applyFont="1" applyBorder="1" applyAlignment="1">
      <alignment horizontal="center" vertical="center" wrapText="1" shrinkToFit="1"/>
      <protection/>
    </xf>
    <xf numFmtId="0" fontId="13" fillId="0" borderId="33" xfId="63" applyFont="1" applyBorder="1" applyAlignment="1">
      <alignment horizontal="center" vertical="center" shrinkToFit="1"/>
      <protection/>
    </xf>
    <xf numFmtId="0" fontId="13" fillId="0" borderId="60" xfId="63" applyFont="1" applyBorder="1" applyAlignment="1">
      <alignment horizontal="center" vertical="center" wrapText="1" shrinkToFit="1"/>
      <protection/>
    </xf>
    <xf numFmtId="0" fontId="13" fillId="0" borderId="35" xfId="63" applyFont="1" applyBorder="1" applyAlignment="1">
      <alignment horizontal="center" vertical="center" shrinkToFit="1"/>
      <protection/>
    </xf>
    <xf numFmtId="0" fontId="13" fillId="0" borderId="58" xfId="63" applyFont="1" applyBorder="1" applyAlignment="1">
      <alignment horizontal="center" vertical="center"/>
      <protection/>
    </xf>
    <xf numFmtId="0" fontId="13" fillId="0" borderId="36" xfId="63" applyFont="1" applyBorder="1" applyAlignment="1">
      <alignment horizontal="center" vertical="center"/>
      <protection/>
    </xf>
    <xf numFmtId="0" fontId="13" fillId="0" borderId="59" xfId="63" applyFont="1" applyBorder="1" applyAlignment="1">
      <alignment horizontal="center" vertical="center"/>
      <protection/>
    </xf>
    <xf numFmtId="0" fontId="13" fillId="0" borderId="37" xfId="63" applyFont="1" applyBorder="1" applyAlignment="1">
      <alignment horizontal="center" vertical="center"/>
      <protection/>
    </xf>
    <xf numFmtId="182" fontId="11" fillId="0" borderId="58" xfId="65" applyNumberFormat="1" applyFont="1" applyBorder="1" applyAlignment="1">
      <alignment horizontal="center" vertical="center"/>
      <protection/>
    </xf>
    <xf numFmtId="182" fontId="11" fillId="0" borderId="36" xfId="65" applyNumberFormat="1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１７回金鷲旗高校女子柔道佐賀県大会参加申込書" xfId="62"/>
    <cellStyle name="標準_第２９回全国高等学校柔道選手権佐賀県大会申込書" xfId="63"/>
    <cellStyle name="標準_第５７回金鷲旗高校柔道佐賀県大会参加申込書" xfId="64"/>
    <cellStyle name="標準_平成１８年度佐賀県高等学校新人柔道大会申込書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9313;&#21517;&#31807;!AO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8</xdr:row>
      <xdr:rowOff>95250</xdr:rowOff>
    </xdr:from>
    <xdr:to>
      <xdr:col>5</xdr:col>
      <xdr:colOff>371475</xdr:colOff>
      <xdr:row>10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4772025" y="3248025"/>
          <a:ext cx="2486025" cy="742950"/>
        </a:xfrm>
        <a:prstGeom prst="wedgeRectCallout">
          <a:avLst>
            <a:gd name="adj1" fmla="val -72967"/>
            <a:gd name="adj2" fmla="val -34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半角で記入してください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例：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0954-66-2044</a:t>
          </a:r>
        </a:p>
      </xdr:txBody>
    </xdr:sp>
    <xdr:clientData/>
  </xdr:twoCellAnchor>
  <xdr:twoCellAnchor>
    <xdr:from>
      <xdr:col>3</xdr:col>
      <xdr:colOff>628650</xdr:colOff>
      <xdr:row>3</xdr:row>
      <xdr:rowOff>342900</xdr:rowOff>
    </xdr:from>
    <xdr:to>
      <xdr:col>5</xdr:col>
      <xdr:colOff>714375</xdr:colOff>
      <xdr:row>6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4791075" y="1647825"/>
          <a:ext cx="2809875" cy="762000"/>
        </a:xfrm>
        <a:prstGeom prst="wedgeRectCallout">
          <a:avLst>
            <a:gd name="adj" fmla="val -70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半角で記入してください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</a:rPr>
            <a:t>例：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849-1411</a:t>
          </a:r>
        </a:p>
      </xdr:txBody>
    </xdr:sp>
    <xdr:clientData/>
  </xdr:twoCellAnchor>
  <xdr:twoCellAnchor>
    <xdr:from>
      <xdr:col>3</xdr:col>
      <xdr:colOff>676275</xdr:colOff>
      <xdr:row>11</xdr:row>
      <xdr:rowOff>19050</xdr:rowOff>
    </xdr:from>
    <xdr:to>
      <xdr:col>5</xdr:col>
      <xdr:colOff>438150</xdr:colOff>
      <xdr:row>12</xdr:row>
      <xdr:rowOff>381000</xdr:rowOff>
    </xdr:to>
    <xdr:sp>
      <xdr:nvSpPr>
        <xdr:cNvPr id="3" name="AutoShape 9"/>
        <xdr:cNvSpPr>
          <a:spLocks/>
        </xdr:cNvSpPr>
      </xdr:nvSpPr>
      <xdr:spPr>
        <a:xfrm>
          <a:off x="4838700" y="4314825"/>
          <a:ext cx="2486025" cy="742950"/>
        </a:xfrm>
        <a:prstGeom prst="wedgeRectCallout">
          <a:avLst>
            <a:gd name="adj1" fmla="val -71532"/>
            <a:gd name="adj2" fmla="val -75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姓と名の間は半角１文字あけてください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例：　山田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太郎</a:t>
          </a:r>
        </a:p>
      </xdr:txBody>
    </xdr:sp>
    <xdr:clientData/>
  </xdr:twoCellAnchor>
  <xdr:twoCellAnchor>
    <xdr:from>
      <xdr:col>1</xdr:col>
      <xdr:colOff>1038225</xdr:colOff>
      <xdr:row>14</xdr:row>
      <xdr:rowOff>123825</xdr:rowOff>
    </xdr:from>
    <xdr:to>
      <xdr:col>3</xdr:col>
      <xdr:colOff>285750</xdr:colOff>
      <xdr:row>16</xdr:row>
      <xdr:rowOff>161925</xdr:rowOff>
    </xdr:to>
    <xdr:sp>
      <xdr:nvSpPr>
        <xdr:cNvPr id="4" name="額縁 4">
          <a:hlinkClick r:id="rId1"/>
        </xdr:cNvPr>
        <xdr:cNvSpPr>
          <a:spLocks/>
        </xdr:cNvSpPr>
      </xdr:nvSpPr>
      <xdr:spPr>
        <a:xfrm>
          <a:off x="1895475" y="5600700"/>
          <a:ext cx="2552700" cy="4381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クリックして名簿編集へ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542925</xdr:colOff>
      <xdr:row>9</xdr:row>
      <xdr:rowOff>104775</xdr:rowOff>
    </xdr:from>
    <xdr:to>
      <xdr:col>23</xdr:col>
      <xdr:colOff>381000</xdr:colOff>
      <xdr:row>13</xdr:row>
      <xdr:rowOff>152400</xdr:rowOff>
    </xdr:to>
    <xdr:sp>
      <xdr:nvSpPr>
        <xdr:cNvPr id="1" name="強調線吹き出し 2 (枠付き) 1"/>
        <xdr:cNvSpPr>
          <a:spLocks/>
        </xdr:cNvSpPr>
      </xdr:nvSpPr>
      <xdr:spPr>
        <a:xfrm>
          <a:off x="12982575" y="2590800"/>
          <a:ext cx="2981325" cy="1419225"/>
        </a:xfrm>
        <a:prstGeom prst="accentBorderCallout2">
          <a:avLst>
            <a:gd name="adj1" fmla="val -72412"/>
            <a:gd name="adj2" fmla="val -37717"/>
            <a:gd name="adj3" fmla="val -61504"/>
            <a:gd name="adj4" fmla="val -10569"/>
            <a:gd name="adj5" fmla="val -52398"/>
            <a:gd name="adj6" fmla="val -10365"/>
          </a:avLst>
        </a:prstGeom>
        <a:solidFill>
          <a:srgbClr val="FFFFFF"/>
        </a:solidFill>
        <a:ln w="25400" cmpd="sng">
          <a:solidFill>
            <a:srgbClr val="C0504D"/>
          </a:solidFill>
          <a:headEnd type="arrow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全柔連のメンバー登録サイト</a:t>
          </a:r>
          <a:r>
            <a:rPr lang="en-US" cap="none" sz="1100" b="0" i="0" u="none" baseline="0">
              <a:solidFill>
                <a:srgbClr val="000000"/>
              </a:solidFill>
            </a:rPr>
            <a:t>から</a:t>
          </a:r>
          <a:r>
            <a:rPr lang="en-US" cap="none" sz="1100" b="0" i="0" u="none" baseline="0">
              <a:solidFill>
                <a:srgbClr val="000000"/>
              </a:solidFill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</a:rPr>
            <a:t>出力したものを</a:t>
          </a:r>
          <a:r>
            <a:rPr lang="en-US" cap="none" sz="1100" b="0" i="0" u="none" baseline="0">
              <a:solidFill>
                <a:srgbClr val="339966"/>
              </a:solidFill>
            </a:rPr>
            <a:t>「値</a:t>
          </a:r>
          <a:r>
            <a:rPr lang="en-US" cap="none" sz="1100" b="0" i="0" u="none" baseline="0">
              <a:solidFill>
                <a:srgbClr val="339966"/>
              </a:solidFill>
            </a:rPr>
            <a:t>の</a:t>
          </a:r>
          <a:r>
            <a:rPr lang="en-US" cap="none" sz="1100" b="0" i="0" u="none" baseline="0">
              <a:solidFill>
                <a:srgbClr val="339966"/>
              </a:solidFill>
            </a:rPr>
            <a:t>貼り付け」</a:t>
          </a:r>
          <a:r>
            <a:rPr lang="en-US" cap="none" sz="11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並べ替えは</a:t>
          </a:r>
          <a:r>
            <a:rPr lang="en-US" cap="none" sz="1100" b="0" i="0" u="none" baseline="0">
              <a:solidFill>
                <a:srgbClr val="000000"/>
              </a:solidFill>
            </a:rPr>
            <a:t>上記の手順で</a:t>
          </a:r>
          <a:r>
            <a:rPr lang="en-US" cap="none" sz="1100" b="0" i="0" u="none" baseline="0">
              <a:solidFill>
                <a:srgbClr val="000000"/>
              </a:solidFill>
            </a:rPr>
            <a:t>行います。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★直接</a:t>
          </a:r>
          <a:r>
            <a:rPr lang="en-US" cap="none" sz="1100" b="0" i="0" u="none" baseline="0">
              <a:solidFill>
                <a:srgbClr val="000000"/>
              </a:solidFill>
            </a:rPr>
            <a:t>右の</a:t>
          </a:r>
          <a:r>
            <a:rPr lang="en-US" cap="none" sz="1100" b="0" i="0" u="none" baseline="0">
              <a:solidFill>
                <a:srgbClr val="000000"/>
              </a:solidFill>
            </a:rPr>
            <a:t>表に入力する場合は、</a:t>
          </a:r>
          <a:r>
            <a:rPr lang="en-US" cap="none" sz="1100" b="0" i="0" u="none" baseline="0">
              <a:solidFill>
                <a:srgbClr val="0066CC"/>
              </a:solidFill>
            </a:rPr>
            <a:t>青色の列</a:t>
          </a:r>
          <a:r>
            <a:rPr lang="en-US" cap="none" sz="1100" b="0" i="0" u="none" baseline="0">
              <a:solidFill>
                <a:srgbClr val="0066CC"/>
              </a:solidFill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</a:rPr>
            <a:t>必ず入力してください。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26</xdr:col>
      <xdr:colOff>57150</xdr:colOff>
      <xdr:row>1</xdr:row>
      <xdr:rowOff>123825</xdr:rowOff>
    </xdr:from>
    <xdr:to>
      <xdr:col>27</xdr:col>
      <xdr:colOff>695325</xdr:colOff>
      <xdr:row>1</xdr:row>
      <xdr:rowOff>123825</xdr:rowOff>
    </xdr:to>
    <xdr:sp>
      <xdr:nvSpPr>
        <xdr:cNvPr id="2" name="直線矢印コネクタ 3"/>
        <xdr:cNvSpPr>
          <a:spLocks/>
        </xdr:cNvSpPr>
      </xdr:nvSpPr>
      <xdr:spPr>
        <a:xfrm>
          <a:off x="17983200" y="314325"/>
          <a:ext cx="1066800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323850</xdr:colOff>
      <xdr:row>1</xdr:row>
      <xdr:rowOff>276225</xdr:rowOff>
    </xdr:from>
    <xdr:to>
      <xdr:col>28</xdr:col>
      <xdr:colOff>1057275</xdr:colOff>
      <xdr:row>8</xdr:row>
      <xdr:rowOff>85725</xdr:rowOff>
    </xdr:to>
    <xdr:sp>
      <xdr:nvSpPr>
        <xdr:cNvPr id="3" name="直線矢印コネクタ 5"/>
        <xdr:cNvSpPr>
          <a:spLocks/>
        </xdr:cNvSpPr>
      </xdr:nvSpPr>
      <xdr:spPr>
        <a:xfrm>
          <a:off x="19535775" y="466725"/>
          <a:ext cx="733425" cy="18097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1171575</xdr:colOff>
      <xdr:row>5</xdr:row>
      <xdr:rowOff>228600</xdr:rowOff>
    </xdr:from>
    <xdr:to>
      <xdr:col>29</xdr:col>
      <xdr:colOff>438150</xdr:colOff>
      <xdr:row>7</xdr:row>
      <xdr:rowOff>66675</xdr:rowOff>
    </xdr:to>
    <xdr:sp>
      <xdr:nvSpPr>
        <xdr:cNvPr id="4" name="直線矢印コネクタ 7"/>
        <xdr:cNvSpPr>
          <a:spLocks/>
        </xdr:cNvSpPr>
      </xdr:nvSpPr>
      <xdr:spPr>
        <a:xfrm flipV="1">
          <a:off x="20383500" y="1562100"/>
          <a:ext cx="504825" cy="4095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485775</xdr:colOff>
      <xdr:row>5</xdr:row>
      <xdr:rowOff>209550</xdr:rowOff>
    </xdr:from>
    <xdr:to>
      <xdr:col>39</xdr:col>
      <xdr:colOff>438150</xdr:colOff>
      <xdr:row>5</xdr:row>
      <xdr:rowOff>209550</xdr:rowOff>
    </xdr:to>
    <xdr:sp>
      <xdr:nvSpPr>
        <xdr:cNvPr id="5" name="直線矢印コネクタ 8"/>
        <xdr:cNvSpPr>
          <a:spLocks/>
        </xdr:cNvSpPr>
      </xdr:nvSpPr>
      <xdr:spPr>
        <a:xfrm>
          <a:off x="20935950" y="1543050"/>
          <a:ext cx="593407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38100</xdr:colOff>
      <xdr:row>2</xdr:row>
      <xdr:rowOff>247650</xdr:rowOff>
    </xdr:from>
    <xdr:to>
      <xdr:col>40</xdr:col>
      <xdr:colOff>38100</xdr:colOff>
      <xdr:row>2</xdr:row>
      <xdr:rowOff>247650</xdr:rowOff>
    </xdr:to>
    <xdr:sp>
      <xdr:nvSpPr>
        <xdr:cNvPr id="6" name="直線矢印コネクタ 10"/>
        <xdr:cNvSpPr>
          <a:spLocks/>
        </xdr:cNvSpPr>
      </xdr:nvSpPr>
      <xdr:spPr>
        <a:xfrm flipH="1">
          <a:off x="19250025" y="723900"/>
          <a:ext cx="770572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323850</xdr:colOff>
      <xdr:row>5</xdr:row>
      <xdr:rowOff>161925</xdr:rowOff>
    </xdr:from>
    <xdr:to>
      <xdr:col>25</xdr:col>
      <xdr:colOff>771525</xdr:colOff>
      <xdr:row>5</xdr:row>
      <xdr:rowOff>161925</xdr:rowOff>
    </xdr:to>
    <xdr:sp>
      <xdr:nvSpPr>
        <xdr:cNvPr id="7" name="直線矢印コネクタ 12"/>
        <xdr:cNvSpPr>
          <a:spLocks/>
        </xdr:cNvSpPr>
      </xdr:nvSpPr>
      <xdr:spPr>
        <a:xfrm flipH="1">
          <a:off x="10001250" y="1495425"/>
          <a:ext cx="783907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104775</xdr:rowOff>
    </xdr:from>
    <xdr:to>
      <xdr:col>16</xdr:col>
      <xdr:colOff>771525</xdr:colOff>
      <xdr:row>0</xdr:row>
      <xdr:rowOff>104775</xdr:rowOff>
    </xdr:to>
    <xdr:sp>
      <xdr:nvSpPr>
        <xdr:cNvPr id="8" name="直線矢印コネクタ 14"/>
        <xdr:cNvSpPr>
          <a:spLocks/>
        </xdr:cNvSpPr>
      </xdr:nvSpPr>
      <xdr:spPr>
        <a:xfrm>
          <a:off x="11058525" y="104775"/>
          <a:ext cx="666750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762000</xdr:colOff>
      <xdr:row>2</xdr:row>
      <xdr:rowOff>247650</xdr:rowOff>
    </xdr:from>
    <xdr:to>
      <xdr:col>28</xdr:col>
      <xdr:colOff>38100</xdr:colOff>
      <xdr:row>8</xdr:row>
      <xdr:rowOff>28575</xdr:rowOff>
    </xdr:to>
    <xdr:sp>
      <xdr:nvSpPr>
        <xdr:cNvPr id="9" name="直線矢印コネクタ 19"/>
        <xdr:cNvSpPr>
          <a:spLocks/>
        </xdr:cNvSpPr>
      </xdr:nvSpPr>
      <xdr:spPr>
        <a:xfrm flipH="1">
          <a:off x="19116675" y="723900"/>
          <a:ext cx="133350" cy="14954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809625</xdr:colOff>
      <xdr:row>5</xdr:row>
      <xdr:rowOff>171450</xdr:rowOff>
    </xdr:from>
    <xdr:to>
      <xdr:col>27</xdr:col>
      <xdr:colOff>57150</xdr:colOff>
      <xdr:row>7</xdr:row>
      <xdr:rowOff>209550</xdr:rowOff>
    </xdr:to>
    <xdr:sp>
      <xdr:nvSpPr>
        <xdr:cNvPr id="10" name="直線矢印コネクタ 25"/>
        <xdr:cNvSpPr>
          <a:spLocks/>
        </xdr:cNvSpPr>
      </xdr:nvSpPr>
      <xdr:spPr>
        <a:xfrm flipH="1" flipV="1">
          <a:off x="17878425" y="1504950"/>
          <a:ext cx="533400" cy="6096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J10" sqref="J10"/>
    </sheetView>
  </sheetViews>
  <sheetFormatPr defaultColWidth="14.09765625" defaultRowHeight="14.25"/>
  <cols>
    <col min="1" max="1" width="14.09765625" style="8" customWidth="1"/>
    <col min="2" max="2" width="16.5" style="8" bestFit="1" customWidth="1"/>
    <col min="3" max="3" width="4.19921875" style="8" bestFit="1" customWidth="1"/>
    <col min="4" max="4" width="8.5" style="44" customWidth="1"/>
    <col min="5" max="6" width="4.09765625" style="8" bestFit="1" customWidth="1"/>
    <col min="7" max="7" width="4.19921875" style="8" bestFit="1" customWidth="1"/>
    <col min="8" max="8" width="4.09765625" style="8" bestFit="1" customWidth="1"/>
    <col min="9" max="16384" width="14.09765625" style="8" customWidth="1"/>
  </cols>
  <sheetData>
    <row r="1" spans="2:4" ht="18" thickBot="1">
      <c r="B1" s="8" t="s">
        <v>321</v>
      </c>
      <c r="D1" s="57" t="s">
        <v>357</v>
      </c>
    </row>
    <row r="2" spans="2:4" ht="18" thickBot="1">
      <c r="B2" s="8" t="s">
        <v>6</v>
      </c>
      <c r="D2" s="57">
        <v>5</v>
      </c>
    </row>
    <row r="3" spans="2:4" ht="17.25">
      <c r="B3" s="8" t="s">
        <v>320</v>
      </c>
      <c r="D3" s="323">
        <f ca="1">YEAR(NOW())</f>
        <v>2023</v>
      </c>
    </row>
    <row r="4" spans="1:8" ht="17.25">
      <c r="A4" s="8">
        <v>1</v>
      </c>
      <c r="B4" s="8" t="s">
        <v>43</v>
      </c>
      <c r="C4" s="8" t="s">
        <v>47</v>
      </c>
      <c r="D4" s="356"/>
      <c r="E4" s="8" t="s">
        <v>48</v>
      </c>
      <c r="F4" s="324" t="s">
        <v>331</v>
      </c>
      <c r="G4" s="325"/>
      <c r="H4" s="326"/>
    </row>
    <row r="5" spans="3:8" ht="17.25">
      <c r="C5" s="8" t="s">
        <v>47</v>
      </c>
      <c r="D5" s="356"/>
      <c r="E5" s="8" t="s">
        <v>48</v>
      </c>
      <c r="F5" s="329" t="s">
        <v>47</v>
      </c>
      <c r="G5" s="357">
        <v>74</v>
      </c>
      <c r="H5" s="331" t="s">
        <v>48</v>
      </c>
    </row>
    <row r="6" spans="1:8" ht="17.25">
      <c r="A6" s="8">
        <v>2</v>
      </c>
      <c r="B6" s="8" t="s">
        <v>44</v>
      </c>
      <c r="C6" s="8" t="s">
        <v>47</v>
      </c>
      <c r="D6" s="356" t="s">
        <v>49</v>
      </c>
      <c r="E6" s="8" t="s">
        <v>48</v>
      </c>
      <c r="F6" s="327" t="s">
        <v>323</v>
      </c>
      <c r="G6" s="7"/>
      <c r="H6" s="328"/>
    </row>
    <row r="7" spans="1:8" ht="17.25">
      <c r="A7" s="8">
        <v>3</v>
      </c>
      <c r="B7" s="8" t="s">
        <v>45</v>
      </c>
      <c r="C7" s="8" t="s">
        <v>47</v>
      </c>
      <c r="D7" s="357">
        <v>75</v>
      </c>
      <c r="E7" s="8" t="s">
        <v>48</v>
      </c>
      <c r="F7" s="327" t="s">
        <v>47</v>
      </c>
      <c r="G7" s="357">
        <v>27</v>
      </c>
      <c r="H7" s="328" t="s">
        <v>48</v>
      </c>
    </row>
    <row r="8" spans="2:8" ht="17.25">
      <c r="B8" s="8" t="s">
        <v>322</v>
      </c>
      <c r="C8" s="8" t="s">
        <v>47</v>
      </c>
      <c r="D8" s="357">
        <v>34</v>
      </c>
      <c r="E8" s="8" t="s">
        <v>48</v>
      </c>
      <c r="F8" s="327" t="s">
        <v>47</v>
      </c>
      <c r="G8" s="357">
        <v>27</v>
      </c>
      <c r="H8" s="328" t="s">
        <v>48</v>
      </c>
    </row>
    <row r="9" spans="1:8" ht="17.25">
      <c r="A9" s="8">
        <v>4</v>
      </c>
      <c r="B9" s="8" t="s">
        <v>46</v>
      </c>
      <c r="C9" s="8" t="s">
        <v>47</v>
      </c>
      <c r="D9" s="357">
        <v>46</v>
      </c>
      <c r="E9" s="8" t="s">
        <v>48</v>
      </c>
      <c r="F9" s="329"/>
      <c r="G9" s="330"/>
      <c r="H9" s="331"/>
    </row>
    <row r="11" ht="17.25">
      <c r="B11" s="45" t="s">
        <v>86</v>
      </c>
    </row>
    <row r="12" ht="17.25">
      <c r="B12" s="45" t="s">
        <v>87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zoomScaleSheetLayoutView="90" zoomScalePageLayoutView="0" workbookViewId="0" topLeftCell="B31">
      <selection activeCell="O13" sqref="O13"/>
    </sheetView>
  </sheetViews>
  <sheetFormatPr defaultColWidth="8.796875" defaultRowHeight="14.25"/>
  <cols>
    <col min="1" max="1" width="7.59765625" style="31" customWidth="1"/>
    <col min="2" max="2" width="3.3984375" style="31" bestFit="1" customWidth="1"/>
    <col min="3" max="4" width="2.09765625" style="150" customWidth="1"/>
    <col min="5" max="6" width="4.69921875" style="31" customWidth="1"/>
    <col min="7" max="7" width="5.5" style="31" customWidth="1"/>
    <col min="8" max="8" width="6.09765625" style="31" customWidth="1"/>
    <col min="9" max="9" width="6.5" style="31" customWidth="1"/>
    <col min="10" max="10" width="2" style="31" customWidth="1"/>
    <col min="11" max="11" width="14.5" style="31" customWidth="1"/>
    <col min="12" max="12" width="2" style="31" customWidth="1"/>
    <col min="13" max="17" width="7.5" style="31" customWidth="1"/>
    <col min="18" max="18" width="3.5" style="31" customWidth="1"/>
    <col min="19" max="19" width="3" style="31" customWidth="1"/>
    <col min="20" max="20" width="17.69921875" style="31" customWidth="1"/>
    <col min="21" max="16384" width="9" style="31" customWidth="1"/>
  </cols>
  <sheetData>
    <row r="1" spans="1:20" ht="13.5">
      <c r="A1" s="84"/>
      <c r="B1" s="310"/>
      <c r="C1" s="287"/>
      <c r="D1" s="146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</row>
    <row r="2" spans="1:20" ht="30" customHeight="1">
      <c r="A2" s="84"/>
      <c r="B2" s="84"/>
      <c r="C2" s="146"/>
      <c r="D2" s="146"/>
      <c r="E2" s="712" t="str">
        <f>"第"&amp;'初期設定'!D9&amp;"回 全国高等学校柔道選手権佐賀県大会"</f>
        <v>第46回 全国高等学校柔道選手権佐賀県大会</v>
      </c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83"/>
      <c r="S2" s="84"/>
      <c r="T2" s="84"/>
    </row>
    <row r="3" spans="1:20" ht="13.5">
      <c r="A3" s="84"/>
      <c r="B3" s="84"/>
      <c r="C3" s="146"/>
      <c r="D3" s="146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83"/>
      <c r="S3" s="84"/>
      <c r="T3" s="84"/>
    </row>
    <row r="4" spans="1:20" ht="30" customHeight="1">
      <c r="A4" s="84"/>
      <c r="B4" s="84"/>
      <c r="C4" s="146"/>
      <c r="D4" s="146"/>
      <c r="H4" s="634" t="s">
        <v>28</v>
      </c>
      <c r="I4" s="634"/>
      <c r="J4" s="634"/>
      <c r="K4" s="634"/>
      <c r="L4" s="634"/>
      <c r="M4" s="634"/>
      <c r="N4" s="634"/>
      <c r="O4" s="634"/>
      <c r="R4" s="83"/>
      <c r="S4" s="84"/>
      <c r="T4" s="84"/>
    </row>
    <row r="5" spans="1:20" ht="13.5">
      <c r="A5" s="84"/>
      <c r="B5" s="84"/>
      <c r="C5" s="146"/>
      <c r="D5" s="146"/>
      <c r="H5" s="200"/>
      <c r="I5" s="200"/>
      <c r="J5" s="200"/>
      <c r="K5" s="200"/>
      <c r="L5" s="200"/>
      <c r="M5" s="200"/>
      <c r="N5" s="200"/>
      <c r="O5" s="200"/>
      <c r="R5" s="83"/>
      <c r="S5" s="84"/>
      <c r="T5" s="84"/>
    </row>
    <row r="6" spans="1:20" ht="30.75" customHeight="1">
      <c r="A6" s="84"/>
      <c r="B6" s="84"/>
      <c r="C6" s="146"/>
      <c r="D6" s="146"/>
      <c r="G6" s="662" t="s">
        <v>11</v>
      </c>
      <c r="H6" s="663"/>
      <c r="I6" s="664"/>
      <c r="J6" s="534" t="str">
        <f>'①学校情報'!$C$5&amp;"高等学校"</f>
        <v>高等学校</v>
      </c>
      <c r="K6" s="535"/>
      <c r="L6" s="535"/>
      <c r="M6" s="535"/>
      <c r="N6" s="535"/>
      <c r="O6" s="535"/>
      <c r="P6" s="536"/>
      <c r="R6" s="83"/>
      <c r="S6" s="84"/>
      <c r="T6" s="84"/>
    </row>
    <row r="7" spans="1:20" ht="30.75" customHeight="1">
      <c r="A7" s="359"/>
      <c r="B7" s="359"/>
      <c r="C7" s="146"/>
      <c r="D7" s="146"/>
      <c r="G7" s="662" t="s">
        <v>12</v>
      </c>
      <c r="H7" s="663"/>
      <c r="I7" s="664"/>
      <c r="J7" s="12"/>
      <c r="K7" s="655" t="str">
        <f>'①学校情報'!$C$11</f>
        <v> </v>
      </c>
      <c r="L7" s="655"/>
      <c r="M7" s="655"/>
      <c r="N7" s="655"/>
      <c r="O7" s="33" t="s">
        <v>38</v>
      </c>
      <c r="P7" s="14"/>
      <c r="R7" s="83"/>
      <c r="S7" s="84"/>
      <c r="T7" s="84"/>
    </row>
    <row r="8" spans="1:20" ht="13.5">
      <c r="A8" s="359"/>
      <c r="B8" s="359"/>
      <c r="C8" s="146"/>
      <c r="D8" s="146"/>
      <c r="G8" s="201"/>
      <c r="H8" s="201"/>
      <c r="I8" s="201"/>
      <c r="J8" s="202"/>
      <c r="K8" s="20"/>
      <c r="L8" s="20"/>
      <c r="M8" s="20"/>
      <c r="N8" s="20"/>
      <c r="O8" s="203"/>
      <c r="P8" s="202"/>
      <c r="R8" s="83"/>
      <c r="S8" s="84"/>
      <c r="T8" s="84"/>
    </row>
    <row r="9" spans="1:20" ht="30" customHeight="1">
      <c r="A9" s="359"/>
      <c r="B9" s="359"/>
      <c r="C9" s="146"/>
      <c r="D9" s="146"/>
      <c r="E9" s="651" t="s">
        <v>29</v>
      </c>
      <c r="F9" s="651"/>
      <c r="G9" s="651"/>
      <c r="H9" s="651"/>
      <c r="I9" s="651"/>
      <c r="R9" s="83"/>
      <c r="S9" s="84"/>
      <c r="T9" s="84"/>
    </row>
    <row r="10" spans="1:20" ht="19.5" customHeight="1">
      <c r="A10" s="377" t="s">
        <v>358</v>
      </c>
      <c r="B10" s="359"/>
      <c r="C10" s="146"/>
      <c r="D10" s="146"/>
      <c r="E10" s="636" t="s">
        <v>363</v>
      </c>
      <c r="F10" s="636"/>
      <c r="G10" s="624" t="s">
        <v>271</v>
      </c>
      <c r="H10" s="625"/>
      <c r="I10" s="625"/>
      <c r="J10" s="172" t="s">
        <v>263</v>
      </c>
      <c r="K10" s="173" t="s">
        <v>213</v>
      </c>
      <c r="L10" s="174" t="s">
        <v>264</v>
      </c>
      <c r="M10" s="624" t="s">
        <v>14</v>
      </c>
      <c r="N10" s="654"/>
      <c r="O10" s="18" t="s">
        <v>15</v>
      </c>
      <c r="P10" s="18" t="s">
        <v>16</v>
      </c>
      <c r="Q10" s="18" t="s">
        <v>17</v>
      </c>
      <c r="R10" s="83"/>
      <c r="S10" s="84"/>
      <c r="T10" s="84"/>
    </row>
    <row r="11" spans="1:20" ht="24" customHeight="1">
      <c r="A11" s="383"/>
      <c r="B11" s="359" t="s">
        <v>365</v>
      </c>
      <c r="C11" s="146"/>
      <c r="D11" s="146"/>
      <c r="E11" s="710">
        <v>1</v>
      </c>
      <c r="F11" s="710"/>
      <c r="G11" s="678">
        <f>IF($A11="","",VLOOKUP($A11,'②名簿'!$B$9:$J$89,2,0))</f>
      </c>
      <c r="H11" s="679"/>
      <c r="I11" s="679"/>
      <c r="J11" s="177" t="s">
        <v>263</v>
      </c>
      <c r="K11" s="183">
        <f>IF($A11="","",VLOOKUP($A11,'②名簿'!$B$9:$J$89,3,0))</f>
      </c>
      <c r="L11" s="180" t="s">
        <v>264</v>
      </c>
      <c r="M11" s="694">
        <f>IF($A11="","",VLOOKUP($A11,'②名簿'!$B$9:$J$89,6,0))</f>
      </c>
      <c r="N11" s="695"/>
      <c r="O11" s="66">
        <f>IF($A11="","",VLOOKUP($A11,'②名簿'!$B$9:$J$89,5,0))</f>
      </c>
      <c r="P11" s="66">
        <f>IF($A11="","",VLOOKUP($A11,'②名簿'!$B$9:$J$89,7,0))</f>
      </c>
      <c r="Q11" s="66">
        <f>IF($A11="","",VLOOKUP($A11,'②名簿'!$B$9:$J$89,8,0))</f>
      </c>
      <c r="R11" s="83"/>
      <c r="S11" s="84"/>
      <c r="T11" s="84"/>
    </row>
    <row r="12" spans="1:20" ht="24" customHeight="1">
      <c r="A12" s="384"/>
      <c r="B12" s="359"/>
      <c r="C12" s="146"/>
      <c r="D12" s="146"/>
      <c r="E12" s="705">
        <v>2</v>
      </c>
      <c r="F12" s="705"/>
      <c r="G12" s="680">
        <f>IF($A12="","",VLOOKUP($A12,'②名簿'!$B$9:$J$89,2,0))</f>
      </c>
      <c r="H12" s="681"/>
      <c r="I12" s="681"/>
      <c r="J12" s="178" t="s">
        <v>329</v>
      </c>
      <c r="K12" s="184">
        <f>IF($A12="","",VLOOKUP($A12,'②名簿'!$B$9:$J$89,3,0))</f>
      </c>
      <c r="L12" s="181" t="s">
        <v>330</v>
      </c>
      <c r="M12" s="696">
        <f>IF($A12="","",VLOOKUP($A12,'②名簿'!$B$9:$J$89,6,0))</f>
      </c>
      <c r="N12" s="697"/>
      <c r="O12" s="68">
        <f>IF($A12="","",VLOOKUP($A12,'②名簿'!$B$9:$J$89,5,0))</f>
      </c>
      <c r="P12" s="68">
        <f>IF($A12="","",VLOOKUP($A12,'②名簿'!$B$9:$J$89,7,0))</f>
      </c>
      <c r="Q12" s="68">
        <f>IF($A12="","",VLOOKUP($A12,'②名簿'!$B$9:$J$89,8,0))</f>
      </c>
      <c r="R12" s="83"/>
      <c r="S12" s="84"/>
      <c r="T12" s="641" t="s">
        <v>128</v>
      </c>
    </row>
    <row r="13" spans="1:20" ht="24" customHeight="1">
      <c r="A13" s="384"/>
      <c r="B13" s="359"/>
      <c r="C13" s="146"/>
      <c r="D13" s="146"/>
      <c r="E13" s="705">
        <v>3</v>
      </c>
      <c r="F13" s="705"/>
      <c r="G13" s="680">
        <f>IF($A13="","",VLOOKUP($A13,'②名簿'!$B$9:$J$89,2,0))</f>
      </c>
      <c r="H13" s="681"/>
      <c r="I13" s="681"/>
      <c r="J13" s="178" t="s">
        <v>329</v>
      </c>
      <c r="K13" s="184">
        <f>IF($A13="","",VLOOKUP($A13,'②名簿'!$B$9:$J$89,3,0))</f>
      </c>
      <c r="L13" s="181" t="s">
        <v>330</v>
      </c>
      <c r="M13" s="696">
        <f>IF($A13="","",VLOOKUP($A13,'②名簿'!$B$9:$J$89,6,0))</f>
      </c>
      <c r="N13" s="697"/>
      <c r="O13" s="68">
        <f>IF($A13="","",VLOOKUP($A13,'②名簿'!$B$9:$J$89,5,0))</f>
      </c>
      <c r="P13" s="68">
        <f>IF($A13="","",VLOOKUP($A13,'②名簿'!$B$9:$J$89,7,0))</f>
      </c>
      <c r="Q13" s="68">
        <f>IF($A13="","",VLOOKUP($A13,'②名簿'!$B$9:$J$89,8,0))</f>
      </c>
      <c r="R13" s="83"/>
      <c r="S13" s="84" t="s">
        <v>127</v>
      </c>
      <c r="T13" s="642"/>
    </row>
    <row r="14" spans="1:20" ht="24" customHeight="1">
      <c r="A14" s="384"/>
      <c r="B14" s="359" t="s">
        <v>365</v>
      </c>
      <c r="C14" s="146"/>
      <c r="D14" s="146"/>
      <c r="E14" s="705">
        <v>4</v>
      </c>
      <c r="F14" s="705"/>
      <c r="G14" s="680">
        <f>IF($A14="","",VLOOKUP($A14,'②名簿'!$B$9:$J$89,2,0))</f>
      </c>
      <c r="H14" s="681"/>
      <c r="I14" s="681"/>
      <c r="J14" s="178" t="s">
        <v>329</v>
      </c>
      <c r="K14" s="184">
        <f>IF($A14="","",VLOOKUP($A14,'②名簿'!$B$9:$J$89,3,0))</f>
      </c>
      <c r="L14" s="181" t="s">
        <v>330</v>
      </c>
      <c r="M14" s="696">
        <f>IF($A14="","",VLOOKUP($A14,'②名簿'!$B$9:$J$89,6,0))</f>
      </c>
      <c r="N14" s="697"/>
      <c r="O14" s="68">
        <f>IF($A14="","",VLOOKUP($A14,'②名簿'!$B$9:$J$89,5,0))</f>
      </c>
      <c r="P14" s="68">
        <f>IF($A14="","",VLOOKUP($A14,'②名簿'!$B$9:$J$89,7,0))</f>
      </c>
      <c r="Q14" s="68">
        <f>IF($A14="","",VLOOKUP($A14,'②名簿'!$B$9:$J$89,8,0))</f>
      </c>
      <c r="R14" s="83"/>
      <c r="S14" s="84"/>
      <c r="T14" s="643"/>
    </row>
    <row r="15" spans="1:20" ht="24" customHeight="1">
      <c r="A15" s="384"/>
      <c r="B15" s="359"/>
      <c r="C15" s="146"/>
      <c r="D15" s="146"/>
      <c r="E15" s="705">
        <v>5</v>
      </c>
      <c r="F15" s="705"/>
      <c r="G15" s="680">
        <f>IF($A15="","",VLOOKUP($A15,'②名簿'!$B$9:$J$89,2,0))</f>
      </c>
      <c r="H15" s="681"/>
      <c r="I15" s="681"/>
      <c r="J15" s="178" t="s">
        <v>329</v>
      </c>
      <c r="K15" s="184">
        <f>IF($A15="","",VLOOKUP($A15,'②名簿'!$B$9:$J$89,3,0))</f>
      </c>
      <c r="L15" s="181" t="s">
        <v>330</v>
      </c>
      <c r="M15" s="696">
        <f>IF($A15="","",VLOOKUP($A15,'②名簿'!$B$9:$J$89,6,0))</f>
      </c>
      <c r="N15" s="697"/>
      <c r="O15" s="68">
        <f>IF($A15="","",VLOOKUP($A15,'②名簿'!$B$9:$J$89,5,0))</f>
      </c>
      <c r="P15" s="68">
        <f>IF($A15="","",VLOOKUP($A15,'②名簿'!$B$9:$J$89,7,0))</f>
      </c>
      <c r="Q15" s="68">
        <f>IF($A15="","",VLOOKUP($A15,'②名簿'!$B$9:$J$89,8,0))</f>
      </c>
      <c r="R15" s="83"/>
      <c r="S15" s="84"/>
      <c r="T15" s="84"/>
    </row>
    <row r="16" spans="1:20" ht="24" customHeight="1">
      <c r="A16" s="385"/>
      <c r="B16" s="359"/>
      <c r="C16" s="146"/>
      <c r="D16" s="146"/>
      <c r="E16" s="709">
        <v>6</v>
      </c>
      <c r="F16" s="709"/>
      <c r="G16" s="701">
        <f>IF($A16="","",VLOOKUP($A16,'②名簿'!$B$9:$J$89,2,0))</f>
      </c>
      <c r="H16" s="702"/>
      <c r="I16" s="702"/>
      <c r="J16" s="179" t="s">
        <v>329</v>
      </c>
      <c r="K16" s="185">
        <f>IF($A16="","",VLOOKUP($A16,'②名簿'!$B$9:$J$89,3,0))</f>
      </c>
      <c r="L16" s="182" t="s">
        <v>330</v>
      </c>
      <c r="M16" s="703">
        <f>IF($A16="","",VLOOKUP($A16,'②名簿'!$B$9:$J$89,6,0))</f>
      </c>
      <c r="N16" s="704"/>
      <c r="O16" s="67">
        <f>IF($A16="","",VLOOKUP($A16,'②名簿'!$B$9:$J$89,5,0))</f>
      </c>
      <c r="P16" s="67">
        <f>IF($A16="","",VLOOKUP($A16,'②名簿'!$B$9:$J$89,7,0))</f>
      </c>
      <c r="Q16" s="67">
        <f>IF($A16="","",VLOOKUP($A16,'②名簿'!$B$9:$J$89,8,0))</f>
      </c>
      <c r="R16" s="83"/>
      <c r="S16" s="84"/>
      <c r="T16" s="84"/>
    </row>
    <row r="17" spans="1:20" ht="13.5">
      <c r="A17" s="359"/>
      <c r="B17" s="359"/>
      <c r="C17" s="146"/>
      <c r="D17" s="146"/>
      <c r="E17" s="708"/>
      <c r="F17" s="708"/>
      <c r="G17" s="289"/>
      <c r="H17" s="708">
        <f>IF($G17="","",VLOOKUP($G17,'②名簿'!$B$11:$J$89,2))</f>
      </c>
      <c r="I17" s="708"/>
      <c r="J17" s="708"/>
      <c r="K17" s="708"/>
      <c r="L17" s="708"/>
      <c r="M17" s="711">
        <f>IF($G17="","",VLOOKUP($G17,'②名簿'!$B$11:$J$89,5))</f>
      </c>
      <c r="N17" s="711"/>
      <c r="O17" s="204">
        <f>IF($G17="","",VLOOKUP($G17,'②名簿'!$B$11:$J$89,4))</f>
      </c>
      <c r="P17" s="204">
        <f>IF($G17="","",VLOOKUP($G17,'②名簿'!$B$11:$J$89,6))</f>
      </c>
      <c r="Q17" s="204">
        <f>IF($G17="","",VLOOKUP($G17,'②名簿'!$B$11:$J$89,7))</f>
      </c>
      <c r="R17" s="83"/>
      <c r="S17" s="84"/>
      <c r="T17" s="84"/>
    </row>
    <row r="18" spans="1:20" ht="13.5">
      <c r="A18" s="359"/>
      <c r="B18" s="359"/>
      <c r="C18" s="146"/>
      <c r="D18" s="146"/>
      <c r="E18" s="201"/>
      <c r="F18" s="201"/>
      <c r="G18" s="201"/>
      <c r="H18" s="201"/>
      <c r="I18" s="201"/>
      <c r="J18" s="201"/>
      <c r="K18" s="201"/>
      <c r="L18" s="201"/>
      <c r="M18" s="205"/>
      <c r="N18" s="205"/>
      <c r="O18" s="201"/>
      <c r="P18" s="201"/>
      <c r="Q18" s="201"/>
      <c r="R18" s="83"/>
      <c r="S18" s="84"/>
      <c r="T18" s="84"/>
    </row>
    <row r="19" spans="1:20" ht="13.5" customHeight="1">
      <c r="A19" s="359"/>
      <c r="B19" s="359"/>
      <c r="C19" s="146"/>
      <c r="D19" s="146"/>
      <c r="E19" s="634" t="s">
        <v>31</v>
      </c>
      <c r="F19" s="634"/>
      <c r="G19" s="634"/>
      <c r="H19" s="634"/>
      <c r="I19" s="634"/>
      <c r="L19" s="648" t="s">
        <v>32</v>
      </c>
      <c r="M19" s="648"/>
      <c r="N19" s="648"/>
      <c r="O19" s="648"/>
      <c r="P19" s="648"/>
      <c r="Q19" s="648"/>
      <c r="R19" s="83"/>
      <c r="S19" s="84"/>
      <c r="T19" s="84"/>
    </row>
    <row r="20" spans="1:20" ht="23.25" customHeight="1">
      <c r="A20" s="359"/>
      <c r="B20" s="359"/>
      <c r="C20" s="146"/>
      <c r="D20" s="146"/>
      <c r="E20" s="635"/>
      <c r="F20" s="635"/>
      <c r="G20" s="635"/>
      <c r="H20" s="635"/>
      <c r="I20" s="635"/>
      <c r="L20" s="665" t="s">
        <v>33</v>
      </c>
      <c r="M20" s="665"/>
      <c r="N20" s="665"/>
      <c r="O20" s="665"/>
      <c r="P20" s="665"/>
      <c r="Q20" s="665"/>
      <c r="R20" s="83"/>
      <c r="S20" s="84"/>
      <c r="T20" s="84"/>
    </row>
    <row r="21" spans="1:20" ht="18.75" customHeight="1">
      <c r="A21" s="377" t="s">
        <v>358</v>
      </c>
      <c r="B21" s="359"/>
      <c r="C21" s="146"/>
      <c r="D21" s="146"/>
      <c r="E21" s="636" t="s">
        <v>364</v>
      </c>
      <c r="F21" s="636"/>
      <c r="G21" s="624" t="s">
        <v>271</v>
      </c>
      <c r="H21" s="625"/>
      <c r="I21" s="625"/>
      <c r="J21" s="172" t="s">
        <v>277</v>
      </c>
      <c r="K21" s="173" t="s">
        <v>278</v>
      </c>
      <c r="L21" s="174" t="s">
        <v>279</v>
      </c>
      <c r="M21" s="18" t="s">
        <v>15</v>
      </c>
      <c r="N21" s="18" t="s">
        <v>34</v>
      </c>
      <c r="O21" s="636" t="s">
        <v>14</v>
      </c>
      <c r="P21" s="636"/>
      <c r="Q21" s="18" t="s">
        <v>17</v>
      </c>
      <c r="R21" s="83"/>
      <c r="S21" s="84"/>
      <c r="T21" s="84"/>
    </row>
    <row r="22" spans="1:20" ht="24" customHeight="1">
      <c r="A22" s="383"/>
      <c r="B22" s="359" t="s">
        <v>365</v>
      </c>
      <c r="C22" s="143">
        <v>1</v>
      </c>
      <c r="D22" s="143">
        <v>60</v>
      </c>
      <c r="E22" s="706" t="s">
        <v>248</v>
      </c>
      <c r="F22" s="707"/>
      <c r="G22" s="622">
        <f>IF($A22="","",VLOOKUP($A22,'②名簿'!$B$9:$J$89,2,0))</f>
      </c>
      <c r="H22" s="623"/>
      <c r="I22" s="623"/>
      <c r="J22" s="177" t="s">
        <v>329</v>
      </c>
      <c r="K22" s="183">
        <f>IF($A22="","",VLOOKUP($A22,'②名簿'!$B$9:$J$89,3,0))</f>
      </c>
      <c r="L22" s="180" t="s">
        <v>330</v>
      </c>
      <c r="M22" s="277">
        <f>IF($A22="","",VLOOKUP($A22,'②名簿'!$B$9:$J$89,5,0))</f>
      </c>
      <c r="N22" s="277">
        <f>IF($A22="","",VLOOKUP($A22,'②名簿'!$B$9:$J$89,9,0))</f>
      </c>
      <c r="O22" s="632">
        <f>IF($A22="","",VLOOKUP($A22,'②名簿'!$B$9:$J$89,6,0))</f>
      </c>
      <c r="P22" s="633"/>
      <c r="Q22" s="277">
        <f>IF($A22="","",VLOOKUP($A22,'②名簿'!$B$9:$J$89,8,0))</f>
      </c>
      <c r="R22" s="104">
        <f aca="true" t="shared" si="0" ref="R22:R29">IF(Q22="","",IF(AND(Q22&gt;C22,Q22&lt;=D22),"","×"))</f>
      </c>
      <c r="S22" s="84"/>
      <c r="T22" s="84"/>
    </row>
    <row r="23" spans="1:20" ht="24" customHeight="1">
      <c r="A23" s="386"/>
      <c r="B23" s="359"/>
      <c r="C23" s="143">
        <v>1</v>
      </c>
      <c r="D23" s="143">
        <v>60</v>
      </c>
      <c r="E23" s="707"/>
      <c r="F23" s="707"/>
      <c r="G23" s="701">
        <f>IF($A23="","",VLOOKUP($A23,'②名簿'!$B$9:$J$89,2,0))</f>
      </c>
      <c r="H23" s="702"/>
      <c r="I23" s="702"/>
      <c r="J23" s="179" t="s">
        <v>329</v>
      </c>
      <c r="K23" s="185">
        <f>IF($A23="","",VLOOKUP($A23,'②名簿'!$B$9:$J$89,3,0))</f>
      </c>
      <c r="L23" s="182" t="s">
        <v>330</v>
      </c>
      <c r="M23" s="67">
        <f>IF($A23="","",VLOOKUP($A23,'②名簿'!$B$9:$J$89,5,0))</f>
      </c>
      <c r="N23" s="67">
        <f>IF($A23="","",VLOOKUP($A23,'②名簿'!$B$9:$J$89,9,0))</f>
      </c>
      <c r="O23" s="703">
        <f>IF($A23="","",VLOOKUP($A23,'②名簿'!$B$9:$J$89,6,0))</f>
      </c>
      <c r="P23" s="704"/>
      <c r="Q23" s="67">
        <f>IF($A23="","",VLOOKUP($A23,'②名簿'!$B$9:$J$89,8,0))</f>
      </c>
      <c r="R23" s="104">
        <f t="shared" si="0"/>
      </c>
      <c r="S23" s="84"/>
      <c r="T23" s="641" t="s">
        <v>128</v>
      </c>
    </row>
    <row r="24" spans="1:20" ht="24" customHeight="1">
      <c r="A24" s="383"/>
      <c r="B24" s="359" t="s">
        <v>365</v>
      </c>
      <c r="C24" s="143">
        <v>66</v>
      </c>
      <c r="D24" s="143">
        <v>66</v>
      </c>
      <c r="E24" s="706" t="s">
        <v>249</v>
      </c>
      <c r="F24" s="707"/>
      <c r="G24" s="678">
        <f>IF($A24="","",VLOOKUP($A24,'②名簿'!$B$9:$J$89,2,0))</f>
      </c>
      <c r="H24" s="679"/>
      <c r="I24" s="679"/>
      <c r="J24" s="177" t="s">
        <v>329</v>
      </c>
      <c r="K24" s="183">
        <f>IF($A24="","",VLOOKUP($A24,'②名簿'!$B$9:$J$89,3,0))</f>
      </c>
      <c r="L24" s="180" t="s">
        <v>330</v>
      </c>
      <c r="M24" s="66">
        <f>IF($A24="","",VLOOKUP($A24,'②名簿'!$B$9:$J$89,5,0))</f>
      </c>
      <c r="N24" s="66">
        <f>IF($A24="","",VLOOKUP($A24,'②名簿'!$B$9:$J$89,9,0))</f>
      </c>
      <c r="O24" s="694">
        <f>IF($A24="","",VLOOKUP($A24,'②名簿'!$B$9:$J$89,6,0))</f>
      </c>
      <c r="P24" s="695"/>
      <c r="Q24" s="66">
        <f>IF($A24="","",VLOOKUP($A24,'②名簿'!$B$9:$J$89,8,0))</f>
      </c>
      <c r="R24" s="104">
        <f t="shared" si="0"/>
      </c>
      <c r="S24" s="84" t="s">
        <v>127</v>
      </c>
      <c r="T24" s="642"/>
    </row>
    <row r="25" spans="1:20" ht="24" customHeight="1">
      <c r="A25" s="386"/>
      <c r="B25" s="359"/>
      <c r="C25" s="143">
        <v>66</v>
      </c>
      <c r="D25" s="143">
        <v>66</v>
      </c>
      <c r="E25" s="707"/>
      <c r="F25" s="707"/>
      <c r="G25" s="701">
        <f>IF($A25="","",VLOOKUP($A25,'②名簿'!$B$9:$J$89,2,0))</f>
      </c>
      <c r="H25" s="702"/>
      <c r="I25" s="702"/>
      <c r="J25" s="179" t="s">
        <v>329</v>
      </c>
      <c r="K25" s="185">
        <f>IF($A25="","",VLOOKUP($A25,'②名簿'!$B$9:$J$89,3,0))</f>
      </c>
      <c r="L25" s="182" t="s">
        <v>330</v>
      </c>
      <c r="M25" s="67">
        <f>IF($A25="","",VLOOKUP($A25,'②名簿'!$B$9:$J$89,5,0))</f>
      </c>
      <c r="N25" s="67">
        <f>IF($A25="","",VLOOKUP($A25,'②名簿'!$B$9:$J$89,9,0))</f>
      </c>
      <c r="O25" s="703">
        <f>IF($A25="","",VLOOKUP($A25,'②名簿'!$B$9:$J$89,6,0))</f>
      </c>
      <c r="P25" s="704"/>
      <c r="Q25" s="67">
        <f>IF($A25="","",VLOOKUP($A25,'②名簿'!$B$9:$J$89,8,0))</f>
      </c>
      <c r="R25" s="104">
        <f t="shared" si="0"/>
      </c>
      <c r="S25" s="84"/>
      <c r="T25" s="643"/>
    </row>
    <row r="26" spans="1:20" ht="24" customHeight="1">
      <c r="A26" s="383"/>
      <c r="B26" s="359" t="s">
        <v>365</v>
      </c>
      <c r="C26" s="143">
        <v>66</v>
      </c>
      <c r="D26" s="143">
        <v>73</v>
      </c>
      <c r="E26" s="706" t="s">
        <v>250</v>
      </c>
      <c r="F26" s="707"/>
      <c r="G26" s="678">
        <f>IF($A26="","",VLOOKUP($A26,'②名簿'!$B$9:$J$89,2,0))</f>
      </c>
      <c r="H26" s="679"/>
      <c r="I26" s="679"/>
      <c r="J26" s="177" t="s">
        <v>329</v>
      </c>
      <c r="K26" s="183">
        <f>IF($A26="","",VLOOKUP($A26,'②名簿'!$B$9:$J$89,3,0))</f>
      </c>
      <c r="L26" s="180" t="s">
        <v>330</v>
      </c>
      <c r="M26" s="66">
        <f>IF($A26="","",VLOOKUP($A26,'②名簿'!$B$9:$J$89,5,0))</f>
      </c>
      <c r="N26" s="66">
        <f>IF($A26="","",VLOOKUP($A26,'②名簿'!$B$9:$J$89,9,0))</f>
      </c>
      <c r="O26" s="694">
        <f>IF($A26="","",VLOOKUP($A26,'②名簿'!$B$9:$J$89,6,0))</f>
      </c>
      <c r="P26" s="695"/>
      <c r="Q26" s="66">
        <f>IF($A26="","",VLOOKUP($A26,'②名簿'!$B$9:$J$89,8,0))</f>
      </c>
      <c r="R26" s="104">
        <f t="shared" si="0"/>
      </c>
      <c r="S26" s="84"/>
      <c r="T26" s="84"/>
    </row>
    <row r="27" spans="1:20" ht="24" customHeight="1">
      <c r="A27" s="386"/>
      <c r="B27" s="359"/>
      <c r="C27" s="143">
        <v>66</v>
      </c>
      <c r="D27" s="143">
        <v>73</v>
      </c>
      <c r="E27" s="707"/>
      <c r="F27" s="707"/>
      <c r="G27" s="701">
        <f>IF($A27="","",VLOOKUP($A27,'②名簿'!$B$9:$J$89,2,0))</f>
      </c>
      <c r="H27" s="702"/>
      <c r="I27" s="702"/>
      <c r="J27" s="179" t="s">
        <v>329</v>
      </c>
      <c r="K27" s="185">
        <f>IF($A27="","",VLOOKUP($A27,'②名簿'!$B$9:$J$89,3,0))</f>
      </c>
      <c r="L27" s="182" t="s">
        <v>330</v>
      </c>
      <c r="M27" s="67">
        <f>IF($A27="","",VLOOKUP($A27,'②名簿'!$B$9:$J$89,5,0))</f>
      </c>
      <c r="N27" s="67">
        <f>IF($A27="","",VLOOKUP($A27,'②名簿'!$B$9:$J$89,9,0))</f>
      </c>
      <c r="O27" s="703">
        <f>IF($A27="","",VLOOKUP($A27,'②名簿'!$B$9:$J$89,6,0))</f>
      </c>
      <c r="P27" s="704"/>
      <c r="Q27" s="67">
        <f>IF($A27="","",VLOOKUP($A27,'②名簿'!$B$9:$J$89,8,0))</f>
      </c>
      <c r="R27" s="104">
        <f t="shared" si="0"/>
      </c>
      <c r="S27" s="84"/>
      <c r="T27" s="84"/>
    </row>
    <row r="28" spans="1:20" ht="24" customHeight="1">
      <c r="A28" s="383"/>
      <c r="B28" s="359" t="s">
        <v>365</v>
      </c>
      <c r="C28" s="143">
        <v>73</v>
      </c>
      <c r="D28" s="143">
        <v>81</v>
      </c>
      <c r="E28" s="706" t="s">
        <v>251</v>
      </c>
      <c r="F28" s="662"/>
      <c r="G28" s="678">
        <f>IF($A28="","",VLOOKUP($A28,'②名簿'!$B$9:$J$89,2,0))</f>
      </c>
      <c r="H28" s="679"/>
      <c r="I28" s="679"/>
      <c r="J28" s="177" t="s">
        <v>329</v>
      </c>
      <c r="K28" s="183">
        <f>IF($A28="","",VLOOKUP($A28,'②名簿'!$B$9:$J$89,3,0))</f>
      </c>
      <c r="L28" s="180" t="s">
        <v>330</v>
      </c>
      <c r="M28" s="66">
        <f>IF($A28="","",VLOOKUP($A28,'②名簿'!$B$9:$J$89,5,0))</f>
      </c>
      <c r="N28" s="66">
        <f>IF($A28="","",VLOOKUP($A28,'②名簿'!$B$9:$J$89,9,0))</f>
      </c>
      <c r="O28" s="694">
        <f>IF($A28="","",VLOOKUP($A28,'②名簿'!$B$9:$J$89,6,0))</f>
      </c>
      <c r="P28" s="695"/>
      <c r="Q28" s="66">
        <f>IF($A28="","",VLOOKUP($A28,'②名簿'!$B$9:$J$89,8,0))</f>
      </c>
      <c r="R28" s="104">
        <f t="shared" si="0"/>
      </c>
      <c r="S28" s="84"/>
      <c r="T28" s="84"/>
    </row>
    <row r="29" spans="1:20" ht="24" customHeight="1">
      <c r="A29" s="386"/>
      <c r="B29" s="359"/>
      <c r="C29" s="143">
        <v>73</v>
      </c>
      <c r="D29" s="143">
        <v>81</v>
      </c>
      <c r="E29" s="707"/>
      <c r="F29" s="707"/>
      <c r="G29" s="701">
        <f>IF($A29="","",VLOOKUP($A29,'②名簿'!$B$9:$J$89,2,0))</f>
      </c>
      <c r="H29" s="702"/>
      <c r="I29" s="702"/>
      <c r="J29" s="179" t="s">
        <v>329</v>
      </c>
      <c r="K29" s="185">
        <f>IF($A29="","",VLOOKUP($A29,'②名簿'!$B$9:$J$89,3,0))</f>
      </c>
      <c r="L29" s="182" t="s">
        <v>330</v>
      </c>
      <c r="M29" s="67">
        <f>IF($A29="","",VLOOKUP($A29,'②名簿'!$B$9:$J$89,5,0))</f>
      </c>
      <c r="N29" s="67">
        <f>IF($A29="","",VLOOKUP($A29,'②名簿'!$B$9:$J$89,9,0))</f>
      </c>
      <c r="O29" s="703">
        <f>IF($A29="","",VLOOKUP($A29,'②名簿'!$B$9:$J$89,6,0))</f>
      </c>
      <c r="P29" s="704"/>
      <c r="Q29" s="67">
        <f>IF($A29="","",VLOOKUP($A29,'②名簿'!$B$9:$J$89,8,0))</f>
      </c>
      <c r="R29" s="104">
        <f t="shared" si="0"/>
      </c>
      <c r="S29" s="84"/>
      <c r="T29" s="84"/>
    </row>
    <row r="30" spans="1:20" ht="24" customHeight="1">
      <c r="A30" s="383"/>
      <c r="B30" s="359" t="s">
        <v>365</v>
      </c>
      <c r="C30" s="143">
        <v>81</v>
      </c>
      <c r="D30" s="143">
        <v>200</v>
      </c>
      <c r="E30" s="714" t="s">
        <v>203</v>
      </c>
      <c r="F30" s="715"/>
      <c r="G30" s="678">
        <f>IF($A30="","",VLOOKUP($A30,'②名簿'!$B$9:$J$89,2,0))</f>
      </c>
      <c r="H30" s="679"/>
      <c r="I30" s="679"/>
      <c r="J30" s="177" t="s">
        <v>329</v>
      </c>
      <c r="K30" s="183">
        <f>IF($A30="","",VLOOKUP($A30,'②名簿'!$B$9:$J$89,3,0))</f>
      </c>
      <c r="L30" s="180" t="s">
        <v>330</v>
      </c>
      <c r="M30" s="66">
        <f>IF($A30="","",VLOOKUP($A30,'②名簿'!$B$9:$J$89,5,0))</f>
      </c>
      <c r="N30" s="66">
        <f>IF($A30="","",VLOOKUP($A30,'②名簿'!$B$9:$J$89,9,0))</f>
      </c>
      <c r="O30" s="694">
        <f>IF($A30="","",VLOOKUP($A30,'②名簿'!$B$9:$J$89,6,0))</f>
      </c>
      <c r="P30" s="695"/>
      <c r="Q30" s="66">
        <f>IF($A30="","",VLOOKUP($A30,'②名簿'!$B$9:$J$89,8,0))</f>
      </c>
      <c r="R30" s="83"/>
      <c r="S30" s="84"/>
      <c r="T30" s="84"/>
    </row>
    <row r="31" spans="1:20" ht="24" customHeight="1">
      <c r="A31" s="384"/>
      <c r="B31" s="359"/>
      <c r="C31" s="143">
        <v>81</v>
      </c>
      <c r="D31" s="143">
        <v>200</v>
      </c>
      <c r="E31" s="716"/>
      <c r="F31" s="717"/>
      <c r="G31" s="680">
        <f>IF($A31="","",VLOOKUP($A31,'②名簿'!$B$9:$J$89,2,0))</f>
      </c>
      <c r="H31" s="681"/>
      <c r="I31" s="681"/>
      <c r="J31" s="178" t="s">
        <v>329</v>
      </c>
      <c r="K31" s="184">
        <f>IF($A31="","",VLOOKUP($A31,'②名簿'!$B$9:$J$89,3,0))</f>
      </c>
      <c r="L31" s="181" t="s">
        <v>330</v>
      </c>
      <c r="M31" s="68">
        <f>IF($A31="","",VLOOKUP($A31,'②名簿'!$B$9:$J$89,5,0))</f>
      </c>
      <c r="N31" s="68">
        <f>IF($A31="","",VLOOKUP($A31,'②名簿'!$B$9:$J$89,9,0))</f>
      </c>
      <c r="O31" s="696">
        <f>IF($A31="","",VLOOKUP($A31,'②名簿'!$B$9:$J$89,6,0))</f>
      </c>
      <c r="P31" s="697"/>
      <c r="Q31" s="68">
        <f>IF($A31="","",VLOOKUP($A31,'②名簿'!$B$9:$J$89,8,0))</f>
      </c>
      <c r="R31" s="83"/>
      <c r="S31" s="84"/>
      <c r="T31" s="84"/>
    </row>
    <row r="32" spans="1:20" ht="24" customHeight="1">
      <c r="A32" s="384"/>
      <c r="B32" s="359" t="s">
        <v>365</v>
      </c>
      <c r="C32" s="143">
        <v>81</v>
      </c>
      <c r="D32" s="143">
        <v>200</v>
      </c>
      <c r="E32" s="716"/>
      <c r="F32" s="717"/>
      <c r="G32" s="680">
        <f>IF($A32="","",VLOOKUP($A32,'②名簿'!$B$9:$J$89,2,0))</f>
      </c>
      <c r="H32" s="681"/>
      <c r="I32" s="681"/>
      <c r="J32" s="178" t="s">
        <v>329</v>
      </c>
      <c r="K32" s="184">
        <f>IF($A32="","",VLOOKUP($A32,'②名簿'!$B$9:$J$89,3,0))</f>
      </c>
      <c r="L32" s="181" t="s">
        <v>330</v>
      </c>
      <c r="M32" s="68">
        <f>IF($A32="","",VLOOKUP($A32,'②名簿'!$B$9:$J$89,5,0))</f>
      </c>
      <c r="N32" s="68">
        <f>IF($A32="","",VLOOKUP($A32,'②名簿'!$B$9:$J$89,9,0))</f>
      </c>
      <c r="O32" s="696">
        <f>IF($A32="","",VLOOKUP($A32,'②名簿'!$B$9:$J$89,6,0))</f>
      </c>
      <c r="P32" s="697"/>
      <c r="Q32" s="68">
        <f>IF($A32="","",VLOOKUP($A32,'②名簿'!$B$9:$J$89,8,0))</f>
      </c>
      <c r="R32" s="83"/>
      <c r="S32" s="84"/>
      <c r="T32" s="84"/>
    </row>
    <row r="33" spans="1:20" ht="24" customHeight="1">
      <c r="A33" s="385"/>
      <c r="B33" s="359"/>
      <c r="C33" s="143">
        <v>81</v>
      </c>
      <c r="D33" s="143">
        <v>200</v>
      </c>
      <c r="E33" s="718"/>
      <c r="F33" s="719"/>
      <c r="G33" s="701">
        <f>IF($A33="","",VLOOKUP($A33,'②名簿'!$B$9:$J$89,2,0))</f>
      </c>
      <c r="H33" s="702"/>
      <c r="I33" s="702"/>
      <c r="J33" s="179" t="s">
        <v>329</v>
      </c>
      <c r="K33" s="185">
        <f>IF($A33="","",VLOOKUP($A33,'②名簿'!$B$9:$J$89,3,0))</f>
      </c>
      <c r="L33" s="182" t="s">
        <v>330</v>
      </c>
      <c r="M33" s="67">
        <f>IF($A33="","",VLOOKUP($A33,'②名簿'!$B$9:$J$89,5,0))</f>
      </c>
      <c r="N33" s="67">
        <f>IF($A33="","",VLOOKUP($A33,'②名簿'!$B$9:$J$89,9,0))</f>
      </c>
      <c r="O33" s="703">
        <f>IF($A33="","",VLOOKUP($A33,'②名簿'!$B$9:$J$89,6,0))</f>
      </c>
      <c r="P33" s="704"/>
      <c r="Q33" s="67">
        <f>IF($A33="","",VLOOKUP($A33,'②名簿'!$B$9:$J$89,8,0))</f>
      </c>
      <c r="R33" s="83"/>
      <c r="S33" s="84"/>
      <c r="T33" s="84"/>
    </row>
    <row r="34" spans="1:20" ht="13.5">
      <c r="A34" s="359"/>
      <c r="B34" s="359"/>
      <c r="C34" s="146"/>
      <c r="D34" s="146"/>
      <c r="R34" s="83"/>
      <c r="S34" s="84"/>
      <c r="T34" s="84"/>
    </row>
    <row r="35" spans="1:20" ht="18" customHeight="1">
      <c r="A35" s="359"/>
      <c r="B35" s="359"/>
      <c r="C35" s="146"/>
      <c r="D35" s="146"/>
      <c r="F35" s="666" t="s">
        <v>24</v>
      </c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83"/>
      <c r="S35" s="84"/>
      <c r="T35" s="84"/>
    </row>
    <row r="36" spans="1:20" ht="13.5">
      <c r="A36" s="359"/>
      <c r="B36" s="359"/>
      <c r="C36" s="146"/>
      <c r="D36" s="146"/>
      <c r="R36" s="83"/>
      <c r="S36" s="84"/>
      <c r="T36" s="84"/>
    </row>
    <row r="37" spans="1:20" ht="18" customHeight="1">
      <c r="A37" s="359"/>
      <c r="B37" s="359"/>
      <c r="C37" s="146"/>
      <c r="D37" s="146"/>
      <c r="E37" s="2"/>
      <c r="F37" s="606" t="s">
        <v>356</v>
      </c>
      <c r="G37" s="606"/>
      <c r="H37" s="606"/>
      <c r="I37" s="611" t="s">
        <v>355</v>
      </c>
      <c r="J37" s="611"/>
      <c r="K37" s="611"/>
      <c r="L37" s="41"/>
      <c r="M37" s="41"/>
      <c r="N37" s="41"/>
      <c r="O37" s="41"/>
      <c r="P37" s="41"/>
      <c r="R37" s="83"/>
      <c r="S37" s="84"/>
      <c r="T37" s="84"/>
    </row>
    <row r="38" spans="1:20" ht="13.5">
      <c r="A38" s="359"/>
      <c r="B38" s="359"/>
      <c r="C38" s="146"/>
      <c r="D38" s="146"/>
      <c r="R38" s="83"/>
      <c r="S38" s="84"/>
      <c r="T38" s="84"/>
    </row>
    <row r="39" spans="1:20" ht="18" customHeight="1">
      <c r="A39" s="359"/>
      <c r="B39" s="359"/>
      <c r="C39" s="146"/>
      <c r="D39" s="146"/>
      <c r="G39" s="528" t="str">
        <f>'①学校情報'!$C$5&amp;"高等学校長"</f>
        <v>高等学校長</v>
      </c>
      <c r="H39" s="528"/>
      <c r="I39" s="528"/>
      <c r="J39" s="528"/>
      <c r="K39" s="528"/>
      <c r="L39" s="528"/>
      <c r="M39" s="528" t="str">
        <f>'①学校情報'!$C$10</f>
        <v> </v>
      </c>
      <c r="N39" s="528"/>
      <c r="O39" s="528"/>
      <c r="P39" s="23" t="s">
        <v>38</v>
      </c>
      <c r="R39" s="83"/>
      <c r="S39" s="84"/>
      <c r="T39" s="84"/>
    </row>
    <row r="40" spans="1:20" ht="13.5">
      <c r="A40" s="359"/>
      <c r="B40" s="359"/>
      <c r="C40" s="146"/>
      <c r="D40" s="146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288"/>
      <c r="S40" s="84"/>
      <c r="T40" s="84"/>
    </row>
    <row r="41" spans="1:20" ht="13.5">
      <c r="A41" s="359"/>
      <c r="B41" s="359"/>
      <c r="C41" s="149"/>
      <c r="D41" s="149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ht="13.5">
      <c r="A42" s="84"/>
      <c r="B42" s="84"/>
      <c r="C42" s="149"/>
      <c r="D42" s="149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ht="13.5">
      <c r="A43" s="84"/>
      <c r="B43" s="84"/>
      <c r="C43" s="149"/>
      <c r="D43" s="149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ht="13.5">
      <c r="A44" s="84"/>
      <c r="B44" s="84"/>
      <c r="C44" s="149"/>
      <c r="D44" s="149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ht="13.5">
      <c r="A45" s="84"/>
      <c r="B45" s="84"/>
      <c r="C45" s="149"/>
      <c r="D45" s="149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ht="13.5">
      <c r="A46" s="84"/>
      <c r="B46" s="84"/>
      <c r="C46" s="149"/>
      <c r="D46" s="149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0" ht="13.5">
      <c r="A47" s="84"/>
      <c r="B47" s="84"/>
      <c r="C47" s="149"/>
      <c r="D47" s="149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ht="13.5">
      <c r="A48" s="84"/>
      <c r="B48" s="84"/>
      <c r="C48" s="149"/>
      <c r="D48" s="149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1:20" ht="13.5">
      <c r="A49" s="84"/>
      <c r="B49" s="84"/>
      <c r="C49" s="149"/>
      <c r="D49" s="149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4" ht="13.5">
      <c r="A50" s="150"/>
      <c r="C50" s="31"/>
      <c r="D50" s="31"/>
    </row>
    <row r="51" spans="1:4" ht="13.5">
      <c r="A51" s="150"/>
      <c r="C51" s="31"/>
      <c r="D51" s="31"/>
    </row>
    <row r="52" spans="1:4" ht="13.5">
      <c r="A52" s="150"/>
      <c r="C52" s="31"/>
      <c r="D52" s="31"/>
    </row>
    <row r="53" spans="1:4" ht="13.5">
      <c r="A53" s="150"/>
      <c r="C53" s="31"/>
      <c r="D53" s="31"/>
    </row>
    <row r="54" spans="1:4" ht="13.5">
      <c r="A54" s="150"/>
      <c r="C54" s="31"/>
      <c r="D54" s="31"/>
    </row>
    <row r="55" spans="1:4" ht="13.5">
      <c r="A55" s="150"/>
      <c r="C55" s="31"/>
      <c r="D55" s="31"/>
    </row>
    <row r="56" spans="1:4" ht="13.5">
      <c r="A56" s="150"/>
      <c r="C56" s="31"/>
      <c r="D56" s="31"/>
    </row>
    <row r="57" spans="1:4" ht="13.5">
      <c r="A57" s="150"/>
      <c r="C57" s="31"/>
      <c r="D57" s="31"/>
    </row>
  </sheetData>
  <sheetProtection selectLockedCells="1"/>
  <mergeCells count="74">
    <mergeCell ref="E28:F29"/>
    <mergeCell ref="M39:O39"/>
    <mergeCell ref="F35:Q35"/>
    <mergeCell ref="G39:L39"/>
    <mergeCell ref="O28:P28"/>
    <mergeCell ref="O30:P30"/>
    <mergeCell ref="F37:H37"/>
    <mergeCell ref="I37:K37"/>
    <mergeCell ref="E30:F33"/>
    <mergeCell ref="O32:P32"/>
    <mergeCell ref="E2:Q2"/>
    <mergeCell ref="E3:Q3"/>
    <mergeCell ref="E13:F13"/>
    <mergeCell ref="H4:O4"/>
    <mergeCell ref="O33:P33"/>
    <mergeCell ref="K7:N7"/>
    <mergeCell ref="M15:N15"/>
    <mergeCell ref="M16:N16"/>
    <mergeCell ref="O26:P26"/>
    <mergeCell ref="M10:N10"/>
    <mergeCell ref="E10:F10"/>
    <mergeCell ref="E11:F11"/>
    <mergeCell ref="J6:P6"/>
    <mergeCell ref="G10:I10"/>
    <mergeCell ref="E24:F25"/>
    <mergeCell ref="O25:P25"/>
    <mergeCell ref="M13:N13"/>
    <mergeCell ref="O21:P21"/>
    <mergeCell ref="M17:N17"/>
    <mergeCell ref="M14:N14"/>
    <mergeCell ref="E26:F27"/>
    <mergeCell ref="E14:F14"/>
    <mergeCell ref="E15:F15"/>
    <mergeCell ref="E17:F17"/>
    <mergeCell ref="G6:I6"/>
    <mergeCell ref="G7:I7"/>
    <mergeCell ref="E16:F16"/>
    <mergeCell ref="H17:L17"/>
    <mergeCell ref="G11:I11"/>
    <mergeCell ref="E9:I9"/>
    <mergeCell ref="T12:T14"/>
    <mergeCell ref="L20:Q20"/>
    <mergeCell ref="O22:P22"/>
    <mergeCell ref="O23:P23"/>
    <mergeCell ref="E19:I20"/>
    <mergeCell ref="E12:F12"/>
    <mergeCell ref="E21:F21"/>
    <mergeCell ref="E22:F23"/>
    <mergeCell ref="T23:T25"/>
    <mergeCell ref="M12:N12"/>
    <mergeCell ref="L19:Q19"/>
    <mergeCell ref="O24:P24"/>
    <mergeCell ref="G12:I12"/>
    <mergeCell ref="G13:I13"/>
    <mergeCell ref="G14:I14"/>
    <mergeCell ref="G15:I15"/>
    <mergeCell ref="O31:P31"/>
    <mergeCell ref="M11:N11"/>
    <mergeCell ref="O27:P27"/>
    <mergeCell ref="O29:P29"/>
    <mergeCell ref="G16:I16"/>
    <mergeCell ref="G21:I21"/>
    <mergeCell ref="G22:I22"/>
    <mergeCell ref="G23:I23"/>
    <mergeCell ref="G24:I24"/>
    <mergeCell ref="G25:I25"/>
    <mergeCell ref="G32:I32"/>
    <mergeCell ref="G33:I33"/>
    <mergeCell ref="G26:I26"/>
    <mergeCell ref="G27:I27"/>
    <mergeCell ref="G28:I28"/>
    <mergeCell ref="G29:I29"/>
    <mergeCell ref="G30:I30"/>
    <mergeCell ref="G31:I31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1" sqref="A11"/>
    </sheetView>
  </sheetViews>
  <sheetFormatPr defaultColWidth="8.796875" defaultRowHeight="14.25"/>
  <cols>
    <col min="1" max="1" width="5.8984375" style="31" customWidth="1"/>
    <col min="2" max="2" width="3.3984375" style="31" bestFit="1" customWidth="1"/>
    <col min="3" max="4" width="2.09765625" style="154" customWidth="1"/>
    <col min="5" max="6" width="4.69921875" style="31" customWidth="1"/>
    <col min="7" max="7" width="5.5" style="31" customWidth="1"/>
    <col min="8" max="8" width="6.09765625" style="31" customWidth="1"/>
    <col min="9" max="9" width="6.5" style="31" customWidth="1"/>
    <col min="10" max="10" width="2" style="31" customWidth="1"/>
    <col min="11" max="11" width="14.5" style="31" customWidth="1"/>
    <col min="12" max="12" width="2" style="31" customWidth="1"/>
    <col min="13" max="17" width="7.5" style="31" customWidth="1"/>
    <col min="18" max="18" width="3.5" style="31" customWidth="1"/>
    <col min="19" max="19" width="3.5" style="31" bestFit="1" customWidth="1"/>
    <col min="20" max="20" width="19.5" style="31" customWidth="1"/>
    <col min="21" max="21" width="1.4921875" style="31" customWidth="1"/>
    <col min="22" max="16384" width="9" style="31" customWidth="1"/>
  </cols>
  <sheetData>
    <row r="1" spans="1:20" ht="13.5">
      <c r="A1" s="84"/>
      <c r="B1" s="310"/>
      <c r="C1" s="15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84"/>
      <c r="T1" s="84"/>
    </row>
    <row r="2" spans="1:20" ht="30" customHeight="1">
      <c r="A2" s="84"/>
      <c r="B2" s="84"/>
      <c r="C2" s="151"/>
      <c r="D2" s="151"/>
      <c r="E2" s="712" t="str">
        <f>"第"&amp;'初期設定'!D9&amp;"回 全国高等学校柔道選手権佐賀県大会"</f>
        <v>第46回 全国高等学校柔道選手権佐賀県大会</v>
      </c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3"/>
      <c r="S2" s="84"/>
      <c r="T2" s="84"/>
    </row>
    <row r="3" spans="1:20" ht="13.5">
      <c r="A3" s="84"/>
      <c r="B3" s="84"/>
      <c r="C3" s="151"/>
      <c r="D3" s="151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3"/>
      <c r="S3" s="84"/>
      <c r="T3" s="84"/>
    </row>
    <row r="4" spans="1:20" ht="30" customHeight="1">
      <c r="A4" s="84"/>
      <c r="B4" s="84"/>
      <c r="C4" s="151"/>
      <c r="D4" s="151"/>
      <c r="H4" s="634" t="s">
        <v>35</v>
      </c>
      <c r="I4" s="634"/>
      <c r="J4" s="634"/>
      <c r="K4" s="634"/>
      <c r="L4" s="634"/>
      <c r="M4" s="634"/>
      <c r="N4" s="634"/>
      <c r="O4" s="634"/>
      <c r="R4" s="73"/>
      <c r="S4" s="84"/>
      <c r="T4" s="84"/>
    </row>
    <row r="5" spans="1:20" ht="13.5">
      <c r="A5" s="84"/>
      <c r="B5" s="84"/>
      <c r="C5" s="151"/>
      <c r="D5" s="151"/>
      <c r="H5" s="200"/>
      <c r="I5" s="200"/>
      <c r="J5" s="200"/>
      <c r="K5" s="200"/>
      <c r="L5" s="200"/>
      <c r="M5" s="200"/>
      <c r="N5" s="200"/>
      <c r="O5" s="200"/>
      <c r="R5" s="73"/>
      <c r="S5" s="84"/>
      <c r="T5" s="84"/>
    </row>
    <row r="6" spans="1:20" ht="24.75" customHeight="1">
      <c r="A6" s="84"/>
      <c r="B6" s="84"/>
      <c r="C6" s="151"/>
      <c r="D6" s="151"/>
      <c r="G6" s="662" t="s">
        <v>11</v>
      </c>
      <c r="H6" s="663"/>
      <c r="I6" s="664"/>
      <c r="J6" s="534" t="str">
        <f>'①学校情報'!$C$5&amp;"高等学校"</f>
        <v>高等学校</v>
      </c>
      <c r="K6" s="535"/>
      <c r="L6" s="535"/>
      <c r="M6" s="535"/>
      <c r="N6" s="535"/>
      <c r="O6" s="535"/>
      <c r="P6" s="536"/>
      <c r="R6" s="73"/>
      <c r="S6" s="84"/>
      <c r="T6" s="84"/>
    </row>
    <row r="7" spans="1:20" ht="24.75" customHeight="1">
      <c r="A7" s="84"/>
      <c r="B7" s="256"/>
      <c r="C7" s="151"/>
      <c r="D7" s="151"/>
      <c r="G7" s="662" t="s">
        <v>12</v>
      </c>
      <c r="H7" s="663"/>
      <c r="I7" s="664"/>
      <c r="J7" s="12"/>
      <c r="K7" s="655" t="str">
        <f>'①学校情報'!C12</f>
        <v> </v>
      </c>
      <c r="L7" s="655"/>
      <c r="M7" s="655"/>
      <c r="N7" s="655"/>
      <c r="O7" s="33" t="s">
        <v>38</v>
      </c>
      <c r="P7" s="14"/>
      <c r="R7" s="73"/>
      <c r="S7" s="84"/>
      <c r="T7" s="84"/>
    </row>
    <row r="8" spans="1:20" ht="13.5" customHeight="1">
      <c r="A8" s="84"/>
      <c r="B8" s="256"/>
      <c r="C8" s="151"/>
      <c r="D8" s="151"/>
      <c r="G8" s="201"/>
      <c r="H8" s="201"/>
      <c r="I8" s="201"/>
      <c r="J8" s="202"/>
      <c r="K8" s="203"/>
      <c r="L8" s="203"/>
      <c r="M8" s="203"/>
      <c r="N8" s="203"/>
      <c r="O8" s="203"/>
      <c r="P8" s="202"/>
      <c r="R8" s="73"/>
      <c r="S8" s="84"/>
      <c r="T8" s="84"/>
    </row>
    <row r="9" spans="1:20" ht="24">
      <c r="A9" s="84"/>
      <c r="B9" s="256"/>
      <c r="C9" s="151"/>
      <c r="D9" s="151"/>
      <c r="E9" s="651" t="s">
        <v>36</v>
      </c>
      <c r="F9" s="651"/>
      <c r="G9" s="651"/>
      <c r="H9" s="651"/>
      <c r="I9" s="651"/>
      <c r="R9" s="73"/>
      <c r="S9" s="84"/>
      <c r="T9" s="84"/>
    </row>
    <row r="10" spans="1:20" ht="19.5" customHeight="1">
      <c r="A10" s="387" t="s">
        <v>358</v>
      </c>
      <c r="B10" s="157"/>
      <c r="C10" s="151"/>
      <c r="D10" s="151"/>
      <c r="E10" s="624" t="s">
        <v>363</v>
      </c>
      <c r="F10" s="654"/>
      <c r="G10" s="624" t="s">
        <v>271</v>
      </c>
      <c r="H10" s="625"/>
      <c r="I10" s="625"/>
      <c r="J10" s="172" t="s">
        <v>263</v>
      </c>
      <c r="K10" s="173" t="s">
        <v>213</v>
      </c>
      <c r="L10" s="174" t="s">
        <v>264</v>
      </c>
      <c r="M10" s="624" t="s">
        <v>14</v>
      </c>
      <c r="N10" s="654"/>
      <c r="O10" s="18" t="s">
        <v>15</v>
      </c>
      <c r="P10" s="18" t="s">
        <v>16</v>
      </c>
      <c r="Q10" s="18" t="s">
        <v>17</v>
      </c>
      <c r="R10" s="73"/>
      <c r="S10" s="84"/>
      <c r="T10" s="84"/>
    </row>
    <row r="11" spans="1:20" ht="30" customHeight="1">
      <c r="A11" s="388"/>
      <c r="B11" s="157" t="s">
        <v>365</v>
      </c>
      <c r="C11" s="137">
        <v>1</v>
      </c>
      <c r="D11" s="137">
        <v>52</v>
      </c>
      <c r="E11" s="730" t="s">
        <v>274</v>
      </c>
      <c r="F11" s="731"/>
      <c r="G11" s="678">
        <f>IF($A11="","",VLOOKUP($A11,'②名簿'!$B$9:$J$89,2,0))</f>
      </c>
      <c r="H11" s="679"/>
      <c r="I11" s="679"/>
      <c r="J11" s="177" t="s">
        <v>263</v>
      </c>
      <c r="K11" s="183">
        <f>IF($A11="","",VLOOKUP($A11,'②名簿'!$B$9:$J$89,3,0))</f>
      </c>
      <c r="L11" s="180" t="s">
        <v>264</v>
      </c>
      <c r="M11" s="694">
        <f>IF($A11="","",VLOOKUP($A11,'②名簿'!$B$9:$J$89,6,0))</f>
      </c>
      <c r="N11" s="695"/>
      <c r="O11" s="66">
        <f>IF($A11="","",VLOOKUP($A11,'②名簿'!$B$9:$J$89,5,0))</f>
      </c>
      <c r="P11" s="66">
        <f>IF($A11="","",VLOOKUP($A11,'②名簿'!$B$9:$J$89,7,0))</f>
      </c>
      <c r="Q11" s="66">
        <f>IF($A11="","",VLOOKUP($A11,'②名簿'!$B$9:$J$89,8,0))</f>
      </c>
      <c r="R11" s="162">
        <f>IF(Q11="","",IF(AND(Q11&gt;C11,Q11&lt;=D11),"","×"))</f>
      </c>
      <c r="S11" s="84"/>
      <c r="T11" s="641" t="s">
        <v>128</v>
      </c>
    </row>
    <row r="12" spans="1:20" ht="30" customHeight="1">
      <c r="A12" s="389"/>
      <c r="B12" s="157"/>
      <c r="C12" s="137">
        <v>52</v>
      </c>
      <c r="D12" s="137">
        <v>63</v>
      </c>
      <c r="E12" s="722" t="s">
        <v>275</v>
      </c>
      <c r="F12" s="723"/>
      <c r="G12" s="680">
        <f>IF($A12="","",VLOOKUP($A12,'②名簿'!$B$9:$J$89,2,0))</f>
      </c>
      <c r="H12" s="681"/>
      <c r="I12" s="681"/>
      <c r="J12" s="178" t="s">
        <v>329</v>
      </c>
      <c r="K12" s="184">
        <f>IF($A12="","",VLOOKUP($A12,'②名簿'!$B$9:$J$89,3,0))</f>
      </c>
      <c r="L12" s="181" t="s">
        <v>330</v>
      </c>
      <c r="M12" s="696">
        <f>IF($A12="","",VLOOKUP($A12,'②名簿'!$B$9:$J$89,6,0))</f>
      </c>
      <c r="N12" s="697"/>
      <c r="O12" s="68">
        <f>IF($A12="","",VLOOKUP($A12,'②名簿'!$B$9:$J$89,5,0))</f>
      </c>
      <c r="P12" s="68">
        <f>IF($A12="","",VLOOKUP($A12,'②名簿'!$B$9:$J$89,7,0))</f>
      </c>
      <c r="Q12" s="68">
        <f>IF($A12="","",VLOOKUP($A12,'②名簿'!$B$9:$J$89,8,0))</f>
      </c>
      <c r="R12" s="162">
        <f>IF(Q12="","",IF(AND(Q12&gt;C12,Q12&lt;=D12),"","×"))</f>
      </c>
      <c r="S12" s="84" t="s">
        <v>204</v>
      </c>
      <c r="T12" s="642"/>
    </row>
    <row r="13" spans="1:20" ht="30" customHeight="1">
      <c r="A13" s="390"/>
      <c r="B13" s="157"/>
      <c r="C13" s="137">
        <v>63</v>
      </c>
      <c r="D13" s="137">
        <v>200</v>
      </c>
      <c r="E13" s="732" t="s">
        <v>276</v>
      </c>
      <c r="F13" s="733"/>
      <c r="G13" s="682">
        <f>IF($A13="","",VLOOKUP($A13,'②名簿'!$B$9:$J$89,2,0))</f>
      </c>
      <c r="H13" s="683"/>
      <c r="I13" s="683"/>
      <c r="J13" s="194" t="s">
        <v>329</v>
      </c>
      <c r="K13" s="192">
        <f>IF($A13="","",VLOOKUP($A13,'②名簿'!$B$9:$J$89,3,0))</f>
      </c>
      <c r="L13" s="190" t="s">
        <v>330</v>
      </c>
      <c r="M13" s="690">
        <f>IF($A13="","",VLOOKUP($A13,'②名簿'!$B$9:$J$89,6,0))</f>
      </c>
      <c r="N13" s="691"/>
      <c r="O13" s="176">
        <f>IF($A13="","",VLOOKUP($A13,'②名簿'!$B$9:$J$89,5,0))</f>
      </c>
      <c r="P13" s="176">
        <f>IF($A13="","",VLOOKUP($A13,'②名簿'!$B$9:$J$89,7,0))</f>
      </c>
      <c r="Q13" s="176">
        <f>IF($A13="","",VLOOKUP($A13,'②名簿'!$B$9:$J$89,8,0))</f>
      </c>
      <c r="R13" s="162">
        <f>IF(Q13="","",IF(AND(Q13&gt;C13,Q13&lt;=D13),"","×"))</f>
      </c>
      <c r="S13" s="84"/>
      <c r="T13" s="643"/>
    </row>
    <row r="14" spans="1:20" ht="30" customHeight="1">
      <c r="A14" s="391"/>
      <c r="B14" s="157" t="s">
        <v>365</v>
      </c>
      <c r="C14" s="137"/>
      <c r="D14" s="137"/>
      <c r="E14" s="734" t="s">
        <v>23</v>
      </c>
      <c r="F14" s="735"/>
      <c r="G14" s="720">
        <f>IF($A14="","",VLOOKUP($A14,'②名簿'!$B$9:$J$89,2,0))</f>
      </c>
      <c r="H14" s="721"/>
      <c r="I14" s="721"/>
      <c r="J14" s="195" t="s">
        <v>329</v>
      </c>
      <c r="K14" s="193">
        <f>IF($A14="","",VLOOKUP($A14,'②名簿'!$B$9:$J$89,3,0))</f>
      </c>
      <c r="L14" s="191" t="s">
        <v>330</v>
      </c>
      <c r="M14" s="738">
        <f>IF($A14="","",VLOOKUP($A14,'②名簿'!$B$9:$J$89,6,0))</f>
      </c>
      <c r="N14" s="739"/>
      <c r="O14" s="175">
        <f>IF($A14="","",VLOOKUP($A14,'②名簿'!$B$9:$J$89,5,0))</f>
      </c>
      <c r="P14" s="175">
        <f>IF($A14="","",VLOOKUP($A14,'②名簿'!$B$9:$J$89,7,0))</f>
      </c>
      <c r="Q14" s="175">
        <f>IF($A14="","",VLOOKUP($A14,'②名簿'!$B$9:$J$89,8,0))</f>
      </c>
      <c r="R14" s="73"/>
      <c r="S14" s="84"/>
      <c r="T14" s="85"/>
    </row>
    <row r="15" spans="1:20" ht="30" customHeight="1">
      <c r="A15" s="392"/>
      <c r="B15" s="157"/>
      <c r="C15" s="137"/>
      <c r="D15" s="137"/>
      <c r="E15" s="736" t="s">
        <v>23</v>
      </c>
      <c r="F15" s="737"/>
      <c r="G15" s="701">
        <f>IF($A15="","",VLOOKUP($A15,'②名簿'!$B$9:$J$89,2,0))</f>
      </c>
      <c r="H15" s="702"/>
      <c r="I15" s="702"/>
      <c r="J15" s="179" t="s">
        <v>329</v>
      </c>
      <c r="K15" s="185">
        <f>IF($A15="","",VLOOKUP($A15,'②名簿'!$B$9:$J$89,3,0))</f>
      </c>
      <c r="L15" s="182" t="s">
        <v>330</v>
      </c>
      <c r="M15" s="703">
        <f>IF($A15="","",VLOOKUP($A15,'②名簿'!$B$9:$J$89,6,0))</f>
      </c>
      <c r="N15" s="704"/>
      <c r="O15" s="67">
        <f>IF($A15="","",VLOOKUP($A15,'②名簿'!$B$9:$J$89,5,0))</f>
      </c>
      <c r="P15" s="67">
        <f>IF($A15="","",VLOOKUP($A15,'②名簿'!$B$9:$J$89,7,0))</f>
      </c>
      <c r="Q15" s="67">
        <f>IF($A15="","",VLOOKUP($A15,'②名簿'!$B$9:$J$89,8,0))</f>
      </c>
      <c r="R15" s="73"/>
      <c r="S15" s="84"/>
      <c r="T15" s="84"/>
    </row>
    <row r="16" spans="1:20" ht="1.5" customHeight="1">
      <c r="A16" s="157"/>
      <c r="B16" s="157"/>
      <c r="C16" s="137"/>
      <c r="D16" s="137"/>
      <c r="E16" s="43"/>
      <c r="F16" s="43"/>
      <c r="G16" s="42"/>
      <c r="H16" s="39"/>
      <c r="I16" s="39"/>
      <c r="J16" s="39"/>
      <c r="K16" s="39"/>
      <c r="L16" s="39"/>
      <c r="M16" s="40"/>
      <c r="N16" s="40"/>
      <c r="O16" s="39"/>
      <c r="P16" s="39"/>
      <c r="Q16" s="39"/>
      <c r="R16" s="73"/>
      <c r="S16" s="84"/>
      <c r="T16" s="84"/>
    </row>
    <row r="17" spans="1:20" ht="1.5" customHeight="1">
      <c r="A17" s="157"/>
      <c r="B17" s="157"/>
      <c r="C17" s="137"/>
      <c r="D17" s="137"/>
      <c r="E17" s="37"/>
      <c r="F17" s="37"/>
      <c r="G17" s="38"/>
      <c r="H17" s="39"/>
      <c r="I17" s="39"/>
      <c r="J17" s="39"/>
      <c r="K17" s="39"/>
      <c r="L17" s="39"/>
      <c r="M17" s="40"/>
      <c r="N17" s="40"/>
      <c r="O17" s="39"/>
      <c r="P17" s="39"/>
      <c r="Q17" s="39"/>
      <c r="R17" s="73"/>
      <c r="S17" s="84"/>
      <c r="T17" s="84"/>
    </row>
    <row r="18" spans="1:20" ht="1.5" customHeight="1">
      <c r="A18" s="157"/>
      <c r="B18" s="157"/>
      <c r="C18" s="137"/>
      <c r="D18" s="137"/>
      <c r="E18" s="37"/>
      <c r="F18" s="37"/>
      <c r="G18" s="38"/>
      <c r="H18" s="39"/>
      <c r="I18" s="39"/>
      <c r="J18" s="39"/>
      <c r="K18" s="39"/>
      <c r="L18" s="39"/>
      <c r="M18" s="40"/>
      <c r="N18" s="40"/>
      <c r="O18" s="39"/>
      <c r="P18" s="39"/>
      <c r="Q18" s="39"/>
      <c r="R18" s="73"/>
      <c r="S18" s="84"/>
      <c r="T18" s="84"/>
    </row>
    <row r="19" spans="1:20" ht="13.5" customHeight="1">
      <c r="A19" s="157"/>
      <c r="B19" s="157"/>
      <c r="C19" s="137"/>
      <c r="D19" s="137"/>
      <c r="E19" s="634" t="s">
        <v>37</v>
      </c>
      <c r="F19" s="634"/>
      <c r="G19" s="634"/>
      <c r="H19" s="634"/>
      <c r="I19" s="634"/>
      <c r="L19" s="648" t="s">
        <v>32</v>
      </c>
      <c r="M19" s="648"/>
      <c r="N19" s="648"/>
      <c r="O19" s="648"/>
      <c r="P19" s="648"/>
      <c r="Q19" s="648"/>
      <c r="R19" s="73"/>
      <c r="S19" s="84"/>
      <c r="T19" s="84"/>
    </row>
    <row r="20" spans="1:20" ht="13.5" customHeight="1">
      <c r="A20" s="157"/>
      <c r="B20" s="157"/>
      <c r="C20" s="137"/>
      <c r="D20" s="137"/>
      <c r="E20" s="635"/>
      <c r="F20" s="635"/>
      <c r="G20" s="635"/>
      <c r="H20" s="635"/>
      <c r="I20" s="635"/>
      <c r="L20" s="665" t="s">
        <v>33</v>
      </c>
      <c r="M20" s="665"/>
      <c r="N20" s="665"/>
      <c r="O20" s="665"/>
      <c r="P20" s="665"/>
      <c r="Q20" s="665"/>
      <c r="R20" s="73"/>
      <c r="S20" s="84"/>
      <c r="T20" s="84"/>
    </row>
    <row r="21" spans="1:20" ht="19.5" customHeight="1">
      <c r="A21" s="387" t="s">
        <v>358</v>
      </c>
      <c r="B21" s="157"/>
      <c r="C21" s="137"/>
      <c r="D21" s="137"/>
      <c r="E21" s="636" t="s">
        <v>364</v>
      </c>
      <c r="F21" s="636"/>
      <c r="G21" s="624" t="s">
        <v>271</v>
      </c>
      <c r="H21" s="625"/>
      <c r="I21" s="625"/>
      <c r="J21" s="172" t="s">
        <v>280</v>
      </c>
      <c r="K21" s="173" t="s">
        <v>281</v>
      </c>
      <c r="L21" s="174" t="s">
        <v>282</v>
      </c>
      <c r="M21" s="18" t="s">
        <v>15</v>
      </c>
      <c r="N21" s="18" t="s">
        <v>34</v>
      </c>
      <c r="O21" s="636" t="s">
        <v>14</v>
      </c>
      <c r="P21" s="636"/>
      <c r="Q21" s="18" t="s">
        <v>17</v>
      </c>
      <c r="R21" s="73"/>
      <c r="S21" s="84"/>
      <c r="T21" s="84"/>
    </row>
    <row r="22" spans="1:20" ht="17.25" customHeight="1">
      <c r="A22" s="388"/>
      <c r="B22" s="157" t="s">
        <v>365</v>
      </c>
      <c r="C22" s="137">
        <v>1</v>
      </c>
      <c r="D22" s="137">
        <v>48</v>
      </c>
      <c r="E22" s="724" t="s">
        <v>252</v>
      </c>
      <c r="F22" s="725"/>
      <c r="G22" s="622">
        <f>IF($A22="","",VLOOKUP($A22,'②名簿'!$B$9:$J$89,2,0))</f>
      </c>
      <c r="H22" s="623"/>
      <c r="I22" s="623"/>
      <c r="J22" s="177" t="s">
        <v>329</v>
      </c>
      <c r="K22" s="183">
        <f>IF($A22="","",VLOOKUP($A22,'②名簿'!$B$9:$J$89,3,0))</f>
      </c>
      <c r="L22" s="180" t="s">
        <v>330</v>
      </c>
      <c r="M22" s="277">
        <f>IF($A22="","",VLOOKUP($A22,'②名簿'!$B$9:$J$89,5,0))</f>
      </c>
      <c r="N22" s="277">
        <f>IF($A22="","",VLOOKUP($A22,'②名簿'!$B$9:$J$89,9,0))</f>
      </c>
      <c r="O22" s="632">
        <f>IF($A22="","",VLOOKUP($A22,'②名簿'!$B$9:$J$89,6,0))</f>
      </c>
      <c r="P22" s="633"/>
      <c r="Q22" s="277">
        <f>IF($A22="","",VLOOKUP($A22,'②名簿'!$B$9:$J$89,8,0))</f>
      </c>
      <c r="R22" s="162">
        <f aca="true" t="shared" si="0" ref="R22:R37">IF(Q22="","",IF(AND(Q22&gt;C22,Q22&lt;=D22),"","×"))</f>
      </c>
      <c r="S22" s="84"/>
      <c r="T22" s="641" t="s">
        <v>128</v>
      </c>
    </row>
    <row r="23" spans="1:20" ht="17.25" customHeight="1">
      <c r="A23" s="389"/>
      <c r="B23" s="157"/>
      <c r="C23" s="137">
        <v>1</v>
      </c>
      <c r="D23" s="137">
        <v>48</v>
      </c>
      <c r="E23" s="726"/>
      <c r="F23" s="727"/>
      <c r="G23" s="680">
        <f>IF($A23="","",VLOOKUP($A23,'②名簿'!$B$9:$J$89,2,0))</f>
      </c>
      <c r="H23" s="681"/>
      <c r="I23" s="681"/>
      <c r="J23" s="178" t="s">
        <v>329</v>
      </c>
      <c r="K23" s="184">
        <f>IF($A23="","",VLOOKUP($A23,'②名簿'!$B$9:$J$89,3,0))</f>
      </c>
      <c r="L23" s="181" t="s">
        <v>330</v>
      </c>
      <c r="M23" s="68">
        <f>IF($A23="","",VLOOKUP($A23,'②名簿'!$B$9:$J$89,5,0))</f>
      </c>
      <c r="N23" s="68">
        <f>IF($A23="","",VLOOKUP($A23,'②名簿'!$B$9:$J$89,9,0))</f>
      </c>
      <c r="O23" s="696">
        <f>IF($A23="","",VLOOKUP($A23,'②名簿'!$B$9:$J$89,6,0))</f>
      </c>
      <c r="P23" s="697"/>
      <c r="Q23" s="68">
        <f>IF($A23="","",VLOOKUP($A23,'②名簿'!$B$9:$J$89,8,0))</f>
      </c>
      <c r="R23" s="162">
        <f t="shared" si="0"/>
      </c>
      <c r="S23" s="84" t="s">
        <v>202</v>
      </c>
      <c r="T23" s="642"/>
    </row>
    <row r="24" spans="1:20" ht="17.25" customHeight="1">
      <c r="A24" s="389"/>
      <c r="B24" s="157"/>
      <c r="C24" s="137">
        <v>1</v>
      </c>
      <c r="D24" s="137">
        <v>48</v>
      </c>
      <c r="E24" s="726"/>
      <c r="F24" s="727"/>
      <c r="G24" s="680">
        <f>IF($A24="","",VLOOKUP($A24,'②名簿'!$B$9:$J$89,2,0))</f>
      </c>
      <c r="H24" s="681"/>
      <c r="I24" s="681"/>
      <c r="J24" s="178" t="s">
        <v>329</v>
      </c>
      <c r="K24" s="184">
        <f>IF($A24="","",VLOOKUP($A24,'②名簿'!$B$9:$J$89,3,0))</f>
      </c>
      <c r="L24" s="181" t="s">
        <v>330</v>
      </c>
      <c r="M24" s="68">
        <f>IF($A24="","",VLOOKUP($A24,'②名簿'!$B$9:$J$89,5,0))</f>
      </c>
      <c r="N24" s="68">
        <f>IF($A24="","",VLOOKUP($A24,'②名簿'!$B$9:$J$89,9,0))</f>
      </c>
      <c r="O24" s="696">
        <f>IF($A24="","",VLOOKUP($A24,'②名簿'!$B$9:$J$89,6,0))</f>
      </c>
      <c r="P24" s="697"/>
      <c r="Q24" s="68">
        <f>IF($A24="","",VLOOKUP($A24,'②名簿'!$B$9:$J$89,8,0))</f>
      </c>
      <c r="R24" s="162">
        <f t="shared" si="0"/>
      </c>
      <c r="S24" s="84"/>
      <c r="T24" s="643"/>
    </row>
    <row r="25" spans="1:20" ht="17.25" customHeight="1">
      <c r="A25" s="393"/>
      <c r="B25" s="157"/>
      <c r="C25" s="137">
        <v>1</v>
      </c>
      <c r="D25" s="137">
        <v>48</v>
      </c>
      <c r="E25" s="728"/>
      <c r="F25" s="729"/>
      <c r="G25" s="701">
        <f>IF($A25="","",VLOOKUP($A25,'②名簿'!$B$9:$J$89,2,0))</f>
      </c>
      <c r="H25" s="702"/>
      <c r="I25" s="702"/>
      <c r="J25" s="179" t="s">
        <v>329</v>
      </c>
      <c r="K25" s="185">
        <f>IF($A25="","",VLOOKUP($A25,'②名簿'!$B$9:$J$89,3,0))</f>
      </c>
      <c r="L25" s="182" t="s">
        <v>330</v>
      </c>
      <c r="M25" s="67">
        <f>IF($A25="","",VLOOKUP($A25,'②名簿'!$B$9:$J$89,5,0))</f>
      </c>
      <c r="N25" s="67">
        <f>IF($A25="","",VLOOKUP($A25,'②名簿'!$B$9:$J$89,9,0))</f>
      </c>
      <c r="O25" s="703">
        <f>IF($A25="","",VLOOKUP($A25,'②名簿'!$B$9:$J$89,6,0))</f>
      </c>
      <c r="P25" s="704"/>
      <c r="Q25" s="67">
        <f>IF($A25="","",VLOOKUP($A25,'②名簿'!$B$9:$J$89,8,0))</f>
      </c>
      <c r="R25" s="162">
        <f t="shared" si="0"/>
      </c>
      <c r="S25" s="84"/>
      <c r="T25" s="84"/>
    </row>
    <row r="26" spans="1:20" ht="17.25" customHeight="1">
      <c r="A26" s="388"/>
      <c r="B26" s="157" t="s">
        <v>365</v>
      </c>
      <c r="C26" s="137">
        <v>48</v>
      </c>
      <c r="D26" s="137">
        <v>52</v>
      </c>
      <c r="E26" s="724" t="s">
        <v>253</v>
      </c>
      <c r="F26" s="725"/>
      <c r="G26" s="678">
        <f>IF($A26="","",VLOOKUP($A26,'②名簿'!$B$9:$J$89,2,0))</f>
      </c>
      <c r="H26" s="679"/>
      <c r="I26" s="679"/>
      <c r="J26" s="177" t="s">
        <v>329</v>
      </c>
      <c r="K26" s="183">
        <f>IF($A26="","",VLOOKUP($A26,'②名簿'!$B$9:$J$89,3,0))</f>
      </c>
      <c r="L26" s="180" t="s">
        <v>330</v>
      </c>
      <c r="M26" s="66">
        <f>IF($A26="","",VLOOKUP($A26,'②名簿'!$B$9:$J$89,5,0))</f>
      </c>
      <c r="N26" s="66">
        <f>IF($A26="","",VLOOKUP($A26,'②名簿'!$B$9:$J$89,9,0))</f>
      </c>
      <c r="O26" s="694">
        <f>IF($A26="","",VLOOKUP($A26,'②名簿'!$B$9:$J$89,6,0))</f>
      </c>
      <c r="P26" s="695"/>
      <c r="Q26" s="66">
        <f>IF($A26="","",VLOOKUP($A26,'②名簿'!$B$9:$J$89,8,0))</f>
      </c>
      <c r="R26" s="162">
        <f t="shared" si="0"/>
      </c>
      <c r="S26" s="84"/>
      <c r="T26" s="84"/>
    </row>
    <row r="27" spans="1:20" ht="17.25" customHeight="1">
      <c r="A27" s="389"/>
      <c r="B27" s="157"/>
      <c r="C27" s="137">
        <v>48</v>
      </c>
      <c r="D27" s="137">
        <v>52</v>
      </c>
      <c r="E27" s="726"/>
      <c r="F27" s="727"/>
      <c r="G27" s="680">
        <f>IF($A27="","",VLOOKUP($A27,'②名簿'!$B$9:$J$89,2,0))</f>
      </c>
      <c r="H27" s="681"/>
      <c r="I27" s="681"/>
      <c r="J27" s="178" t="s">
        <v>329</v>
      </c>
      <c r="K27" s="184">
        <f>IF($A27="","",VLOOKUP($A27,'②名簿'!$B$9:$J$89,3,0))</f>
      </c>
      <c r="L27" s="181" t="s">
        <v>330</v>
      </c>
      <c r="M27" s="68">
        <f>IF($A27="","",VLOOKUP($A27,'②名簿'!$B$9:$J$89,5,0))</f>
      </c>
      <c r="N27" s="68">
        <f>IF($A27="","",VLOOKUP($A27,'②名簿'!$B$9:$J$89,9,0))</f>
      </c>
      <c r="O27" s="696">
        <f>IF($A27="","",VLOOKUP($A27,'②名簿'!$B$9:$J$89,6,0))</f>
      </c>
      <c r="P27" s="697"/>
      <c r="Q27" s="68">
        <f>IF($A27="","",VLOOKUP($A27,'②名簿'!$B$9:$J$89,8,0))</f>
      </c>
      <c r="R27" s="162">
        <f t="shared" si="0"/>
      </c>
      <c r="S27" s="84"/>
      <c r="T27" s="84"/>
    </row>
    <row r="28" spans="1:20" ht="17.25" customHeight="1">
      <c r="A28" s="389"/>
      <c r="B28" s="157"/>
      <c r="C28" s="137">
        <v>48</v>
      </c>
      <c r="D28" s="137">
        <v>52</v>
      </c>
      <c r="E28" s="726"/>
      <c r="F28" s="727"/>
      <c r="G28" s="680">
        <f>IF($A28="","",VLOOKUP($A28,'②名簿'!$B$9:$J$89,2,0))</f>
      </c>
      <c r="H28" s="681"/>
      <c r="I28" s="681"/>
      <c r="J28" s="178" t="s">
        <v>329</v>
      </c>
      <c r="K28" s="184">
        <f>IF($A28="","",VLOOKUP($A28,'②名簿'!$B$9:$J$89,3,0))</f>
      </c>
      <c r="L28" s="181" t="s">
        <v>330</v>
      </c>
      <c r="M28" s="68">
        <f>IF($A28="","",VLOOKUP($A28,'②名簿'!$B$9:$J$89,5,0))</f>
      </c>
      <c r="N28" s="68">
        <f>IF($A28="","",VLOOKUP($A28,'②名簿'!$B$9:$J$89,9,0))</f>
      </c>
      <c r="O28" s="696">
        <f>IF($A28="","",VLOOKUP($A28,'②名簿'!$B$9:$J$89,6,0))</f>
      </c>
      <c r="P28" s="697"/>
      <c r="Q28" s="68">
        <f>IF($A28="","",VLOOKUP($A28,'②名簿'!$B$9:$J$89,8,0))</f>
      </c>
      <c r="R28" s="162">
        <f t="shared" si="0"/>
      </c>
      <c r="S28" s="84"/>
      <c r="T28" s="84"/>
    </row>
    <row r="29" spans="1:20" ht="17.25" customHeight="1">
      <c r="A29" s="393"/>
      <c r="B29" s="157"/>
      <c r="C29" s="137">
        <v>48</v>
      </c>
      <c r="D29" s="137">
        <v>52</v>
      </c>
      <c r="E29" s="728"/>
      <c r="F29" s="729"/>
      <c r="G29" s="701">
        <f>IF($A29="","",VLOOKUP($A29,'②名簿'!$B$9:$J$89,2,0))</f>
      </c>
      <c r="H29" s="702"/>
      <c r="I29" s="702"/>
      <c r="J29" s="179" t="s">
        <v>329</v>
      </c>
      <c r="K29" s="185">
        <f>IF($A29="","",VLOOKUP($A29,'②名簿'!$B$9:$J$89,3,0))</f>
      </c>
      <c r="L29" s="182" t="s">
        <v>330</v>
      </c>
      <c r="M29" s="67">
        <f>IF($A29="","",VLOOKUP($A29,'②名簿'!$B$9:$J$89,5,0))</f>
      </c>
      <c r="N29" s="67">
        <f>IF($A29="","",VLOOKUP($A29,'②名簿'!$B$9:$J$89,9,0))</f>
      </c>
      <c r="O29" s="703">
        <f>IF($A29="","",VLOOKUP($A29,'②名簿'!$B$9:$J$89,6,0))</f>
      </c>
      <c r="P29" s="704"/>
      <c r="Q29" s="67">
        <f>IF($A29="","",VLOOKUP($A29,'②名簿'!$B$9:$J$89,8,0))</f>
      </c>
      <c r="R29" s="162">
        <f t="shared" si="0"/>
      </c>
      <c r="S29" s="84"/>
      <c r="T29" s="84"/>
    </row>
    <row r="30" spans="1:20" ht="17.25" customHeight="1">
      <c r="A30" s="388"/>
      <c r="B30" s="157" t="s">
        <v>365</v>
      </c>
      <c r="C30" s="137">
        <v>52</v>
      </c>
      <c r="D30" s="137">
        <v>57</v>
      </c>
      <c r="E30" s="724" t="s">
        <v>236</v>
      </c>
      <c r="F30" s="725"/>
      <c r="G30" s="678">
        <f>IF($A30="","",VLOOKUP($A30,'②名簿'!$B$9:$J$89,2,0))</f>
      </c>
      <c r="H30" s="679"/>
      <c r="I30" s="679"/>
      <c r="J30" s="177" t="s">
        <v>329</v>
      </c>
      <c r="K30" s="183">
        <f>IF($A30="","",VLOOKUP($A30,'②名簿'!$B$9:$J$89,3,0))</f>
      </c>
      <c r="L30" s="180" t="s">
        <v>330</v>
      </c>
      <c r="M30" s="66">
        <f>IF($A30="","",VLOOKUP($A30,'②名簿'!$B$9:$J$89,5,0))</f>
      </c>
      <c r="N30" s="66">
        <f>IF($A30="","",VLOOKUP($A30,'②名簿'!$B$9:$J$89,9,0))</f>
      </c>
      <c r="O30" s="694">
        <f>IF($A30="","",VLOOKUP($A30,'②名簿'!$B$9:$J$89,6,0))</f>
      </c>
      <c r="P30" s="695"/>
      <c r="Q30" s="66">
        <f>IF($A30="","",VLOOKUP($A30,'②名簿'!$B$9:$J$89,8,0))</f>
      </c>
      <c r="R30" s="162">
        <f t="shared" si="0"/>
      </c>
      <c r="S30" s="84"/>
      <c r="T30" s="84"/>
    </row>
    <row r="31" spans="1:20" ht="17.25" customHeight="1">
      <c r="A31" s="389"/>
      <c r="B31" s="157"/>
      <c r="C31" s="137">
        <v>52</v>
      </c>
      <c r="D31" s="137">
        <v>57</v>
      </c>
      <c r="E31" s="726"/>
      <c r="F31" s="727"/>
      <c r="G31" s="680">
        <f>IF($A31="","",VLOOKUP($A31,'②名簿'!$B$9:$J$89,2,0))</f>
      </c>
      <c r="H31" s="681"/>
      <c r="I31" s="681"/>
      <c r="J31" s="178" t="s">
        <v>329</v>
      </c>
      <c r="K31" s="184">
        <f>IF($A31="","",VLOOKUP($A31,'②名簿'!$B$9:$J$89,3,0))</f>
      </c>
      <c r="L31" s="181" t="s">
        <v>330</v>
      </c>
      <c r="M31" s="68">
        <f>IF($A31="","",VLOOKUP($A31,'②名簿'!$B$9:$J$89,5,0))</f>
      </c>
      <c r="N31" s="68">
        <f>IF($A31="","",VLOOKUP($A31,'②名簿'!$B$9:$J$89,9,0))</f>
      </c>
      <c r="O31" s="696">
        <f>IF($A31="","",VLOOKUP($A31,'②名簿'!$B$9:$J$89,6,0))</f>
      </c>
      <c r="P31" s="697"/>
      <c r="Q31" s="68">
        <f>IF($A31="","",VLOOKUP($A31,'②名簿'!$B$9:$J$89,8,0))</f>
      </c>
      <c r="R31" s="162">
        <f t="shared" si="0"/>
      </c>
      <c r="S31" s="84"/>
      <c r="T31" s="84"/>
    </row>
    <row r="32" spans="1:20" ht="17.25" customHeight="1">
      <c r="A32" s="389"/>
      <c r="B32" s="157"/>
      <c r="C32" s="137">
        <v>52</v>
      </c>
      <c r="D32" s="137">
        <v>57</v>
      </c>
      <c r="E32" s="726"/>
      <c r="F32" s="727"/>
      <c r="G32" s="680">
        <f>IF($A32="","",VLOOKUP($A32,'②名簿'!$B$9:$J$89,2,0))</f>
      </c>
      <c r="H32" s="681"/>
      <c r="I32" s="681"/>
      <c r="J32" s="178" t="s">
        <v>329</v>
      </c>
      <c r="K32" s="184">
        <f>IF($A32="","",VLOOKUP($A32,'②名簿'!$B$9:$J$89,3,0))</f>
      </c>
      <c r="L32" s="181" t="s">
        <v>330</v>
      </c>
      <c r="M32" s="68">
        <f>IF($A32="","",VLOOKUP($A32,'②名簿'!$B$9:$J$89,5,0))</f>
      </c>
      <c r="N32" s="68">
        <f>IF($A32="","",VLOOKUP($A32,'②名簿'!$B$9:$J$89,9,0))</f>
      </c>
      <c r="O32" s="696">
        <f>IF($A32="","",VLOOKUP($A32,'②名簿'!$B$9:$J$89,6,0))</f>
      </c>
      <c r="P32" s="697"/>
      <c r="Q32" s="68">
        <f>IF($A32="","",VLOOKUP($A32,'②名簿'!$B$9:$J$89,8,0))</f>
      </c>
      <c r="R32" s="162">
        <f t="shared" si="0"/>
      </c>
      <c r="S32" s="84"/>
      <c r="T32" s="84"/>
    </row>
    <row r="33" spans="1:20" ht="17.25" customHeight="1">
      <c r="A33" s="393"/>
      <c r="B33" s="157"/>
      <c r="C33" s="137">
        <v>52</v>
      </c>
      <c r="D33" s="137">
        <v>57</v>
      </c>
      <c r="E33" s="728"/>
      <c r="F33" s="729"/>
      <c r="G33" s="701">
        <f>IF($A33="","",VLOOKUP($A33,'②名簿'!$B$9:$J$89,2,0))</f>
      </c>
      <c r="H33" s="702"/>
      <c r="I33" s="702"/>
      <c r="J33" s="179" t="s">
        <v>329</v>
      </c>
      <c r="K33" s="185">
        <f>IF($A33="","",VLOOKUP($A33,'②名簿'!$B$9:$J$89,3,0))</f>
      </c>
      <c r="L33" s="182" t="s">
        <v>330</v>
      </c>
      <c r="M33" s="67">
        <f>IF($A33="","",VLOOKUP($A33,'②名簿'!$B$9:$J$89,5,0))</f>
      </c>
      <c r="N33" s="67">
        <f>IF($A33="","",VLOOKUP($A33,'②名簿'!$B$9:$J$89,9,0))</f>
      </c>
      <c r="O33" s="703">
        <f>IF($A33="","",VLOOKUP($A33,'②名簿'!$B$9:$J$89,6,0))</f>
      </c>
      <c r="P33" s="704"/>
      <c r="Q33" s="67">
        <f>IF($A33="","",VLOOKUP($A33,'②名簿'!$B$9:$J$89,8,0))</f>
      </c>
      <c r="R33" s="162">
        <f t="shared" si="0"/>
      </c>
      <c r="S33" s="84"/>
      <c r="T33" s="84"/>
    </row>
    <row r="34" spans="1:20" ht="17.25" customHeight="1">
      <c r="A34" s="388"/>
      <c r="B34" s="157" t="s">
        <v>365</v>
      </c>
      <c r="C34" s="137">
        <v>57</v>
      </c>
      <c r="D34" s="137">
        <v>63</v>
      </c>
      <c r="E34" s="724" t="s">
        <v>237</v>
      </c>
      <c r="F34" s="725"/>
      <c r="G34" s="678">
        <f>IF($A34="","",VLOOKUP($A34,'②名簿'!$B$9:$J$89,2,0))</f>
      </c>
      <c r="H34" s="679"/>
      <c r="I34" s="679"/>
      <c r="J34" s="177" t="s">
        <v>329</v>
      </c>
      <c r="K34" s="183">
        <f>IF($A34="","",VLOOKUP($A34,'②名簿'!$B$9:$J$89,3,0))</f>
      </c>
      <c r="L34" s="180" t="s">
        <v>330</v>
      </c>
      <c r="M34" s="66">
        <f>IF($A34="","",VLOOKUP($A34,'②名簿'!$B$9:$J$89,5,0))</f>
      </c>
      <c r="N34" s="66">
        <f>IF($A34="","",VLOOKUP($A34,'②名簿'!$B$9:$J$89,9,0))</f>
      </c>
      <c r="O34" s="694">
        <f>IF($A34="","",VLOOKUP($A34,'②名簿'!$B$9:$J$89,6,0))</f>
      </c>
      <c r="P34" s="695"/>
      <c r="Q34" s="66">
        <f>IF($A34="","",VLOOKUP($A34,'②名簿'!$B$9:$J$89,8,0))</f>
      </c>
      <c r="R34" s="162">
        <f t="shared" si="0"/>
      </c>
      <c r="S34" s="84"/>
      <c r="T34" s="84"/>
    </row>
    <row r="35" spans="1:20" ht="17.25" customHeight="1">
      <c r="A35" s="389"/>
      <c r="B35" s="157"/>
      <c r="C35" s="137">
        <v>57</v>
      </c>
      <c r="D35" s="137">
        <v>63</v>
      </c>
      <c r="E35" s="726"/>
      <c r="F35" s="727"/>
      <c r="G35" s="680">
        <f>IF($A35="","",VLOOKUP($A35,'②名簿'!$B$9:$J$89,2,0))</f>
      </c>
      <c r="H35" s="681"/>
      <c r="I35" s="681"/>
      <c r="J35" s="178" t="s">
        <v>329</v>
      </c>
      <c r="K35" s="184">
        <f>IF($A35="","",VLOOKUP($A35,'②名簿'!$B$9:$J$89,3,0))</f>
      </c>
      <c r="L35" s="181" t="s">
        <v>330</v>
      </c>
      <c r="M35" s="68">
        <f>IF($A35="","",VLOOKUP($A35,'②名簿'!$B$9:$J$89,5,0))</f>
      </c>
      <c r="N35" s="68">
        <f>IF($A35="","",VLOOKUP($A35,'②名簿'!$B$9:$J$89,9,0))</f>
      </c>
      <c r="O35" s="696">
        <f>IF($A35="","",VLOOKUP($A35,'②名簿'!$B$9:$J$89,6,0))</f>
      </c>
      <c r="P35" s="697"/>
      <c r="Q35" s="68">
        <f>IF($A35="","",VLOOKUP($A35,'②名簿'!$B$9:$J$89,8,0))</f>
      </c>
      <c r="R35" s="162">
        <f t="shared" si="0"/>
      </c>
      <c r="S35" s="84"/>
      <c r="T35" s="84"/>
    </row>
    <row r="36" spans="1:20" ht="17.25" customHeight="1">
      <c r="A36" s="389"/>
      <c r="B36" s="157"/>
      <c r="C36" s="137">
        <v>57</v>
      </c>
      <c r="D36" s="137">
        <v>63</v>
      </c>
      <c r="E36" s="726"/>
      <c r="F36" s="727"/>
      <c r="G36" s="680">
        <f>IF($A36="","",VLOOKUP($A36,'②名簿'!$B$9:$J$89,2,0))</f>
      </c>
      <c r="H36" s="681"/>
      <c r="I36" s="681"/>
      <c r="J36" s="178" t="s">
        <v>329</v>
      </c>
      <c r="K36" s="184">
        <f>IF($A36="","",VLOOKUP($A36,'②名簿'!$B$9:$J$89,3,0))</f>
      </c>
      <c r="L36" s="181" t="s">
        <v>330</v>
      </c>
      <c r="M36" s="68">
        <f>IF($A36="","",VLOOKUP($A36,'②名簿'!$B$9:$J$89,5,0))</f>
      </c>
      <c r="N36" s="68">
        <f>IF($A36="","",VLOOKUP($A36,'②名簿'!$B$9:$J$89,9,0))</f>
      </c>
      <c r="O36" s="696">
        <f>IF($A36="","",VLOOKUP($A36,'②名簿'!$B$9:$J$89,6,0))</f>
      </c>
      <c r="P36" s="697"/>
      <c r="Q36" s="68">
        <f>IF($A36="","",VLOOKUP($A36,'②名簿'!$B$9:$J$89,8,0))</f>
      </c>
      <c r="R36" s="162">
        <f t="shared" si="0"/>
      </c>
      <c r="S36" s="84"/>
      <c r="T36" s="84"/>
    </row>
    <row r="37" spans="1:20" ht="17.25" customHeight="1">
      <c r="A37" s="393"/>
      <c r="B37" s="157"/>
      <c r="C37" s="137">
        <v>57</v>
      </c>
      <c r="D37" s="137">
        <v>63</v>
      </c>
      <c r="E37" s="728"/>
      <c r="F37" s="729"/>
      <c r="G37" s="701">
        <f>IF($A37="","",VLOOKUP($A37,'②名簿'!$B$9:$J$89,2,0))</f>
      </c>
      <c r="H37" s="702"/>
      <c r="I37" s="702"/>
      <c r="J37" s="179" t="s">
        <v>329</v>
      </c>
      <c r="K37" s="185">
        <f>IF($A37="","",VLOOKUP($A37,'②名簿'!$B$9:$J$89,3,0))</f>
      </c>
      <c r="L37" s="182" t="s">
        <v>330</v>
      </c>
      <c r="M37" s="67">
        <f>IF($A37="","",VLOOKUP($A37,'②名簿'!$B$9:$J$89,5,0))</f>
      </c>
      <c r="N37" s="67">
        <f>IF($A37="","",VLOOKUP($A37,'②名簿'!$B$9:$J$89,9,0))</f>
      </c>
      <c r="O37" s="703">
        <f>IF($A37="","",VLOOKUP($A37,'②名簿'!$B$9:$J$89,6,0))</f>
      </c>
      <c r="P37" s="704"/>
      <c r="Q37" s="67">
        <f>IF($A37="","",VLOOKUP($A37,'②名簿'!$B$9:$J$89,8,0))</f>
      </c>
      <c r="R37" s="162">
        <f t="shared" si="0"/>
      </c>
      <c r="S37" s="84"/>
      <c r="T37" s="84"/>
    </row>
    <row r="38" spans="1:20" ht="17.25" customHeight="1">
      <c r="A38" s="388"/>
      <c r="B38" s="157" t="s">
        <v>365</v>
      </c>
      <c r="C38" s="137">
        <v>63</v>
      </c>
      <c r="D38" s="137">
        <v>200</v>
      </c>
      <c r="E38" s="714" t="s">
        <v>203</v>
      </c>
      <c r="F38" s="715"/>
      <c r="G38" s="678">
        <f>IF($A38="","",VLOOKUP($A38,'②名簿'!$B$9:$J$89,2,0))</f>
      </c>
      <c r="H38" s="679"/>
      <c r="I38" s="679"/>
      <c r="J38" s="177" t="s">
        <v>329</v>
      </c>
      <c r="K38" s="183">
        <f>IF($A38="","",VLOOKUP($A38,'②名簿'!$B$9:$J$89,3,0))</f>
      </c>
      <c r="L38" s="180" t="s">
        <v>330</v>
      </c>
      <c r="M38" s="66">
        <f>IF($A38="","",VLOOKUP($A38,'②名簿'!$B$9:$J$89,5,0))</f>
      </c>
      <c r="N38" s="66">
        <f>IF($A38="","",VLOOKUP($A38,'②名簿'!$B$9:$J$89,9,0))</f>
      </c>
      <c r="O38" s="694">
        <f>IF($A38="","",VLOOKUP($A38,'②名簿'!$B$9:$J$89,6,0))</f>
      </c>
      <c r="P38" s="695"/>
      <c r="Q38" s="66">
        <f>IF($A38="","",VLOOKUP($A38,'②名簿'!$B$9:$J$89,8,0))</f>
      </c>
      <c r="R38" s="162"/>
      <c r="S38" s="84"/>
      <c r="T38" s="84"/>
    </row>
    <row r="39" spans="1:20" ht="17.25" customHeight="1">
      <c r="A39" s="389"/>
      <c r="B39" s="157"/>
      <c r="C39" s="137">
        <v>63</v>
      </c>
      <c r="D39" s="137">
        <v>200</v>
      </c>
      <c r="E39" s="716"/>
      <c r="F39" s="717"/>
      <c r="G39" s="680">
        <f>IF($A39="","",VLOOKUP($A39,'②名簿'!$B$9:$J$89,2,0))</f>
      </c>
      <c r="H39" s="681"/>
      <c r="I39" s="681"/>
      <c r="J39" s="178" t="s">
        <v>329</v>
      </c>
      <c r="K39" s="184">
        <f>IF($A39="","",VLOOKUP($A39,'②名簿'!$B$9:$J$89,3,0))</f>
      </c>
      <c r="L39" s="181" t="s">
        <v>330</v>
      </c>
      <c r="M39" s="68">
        <f>IF($A39="","",VLOOKUP($A39,'②名簿'!$B$9:$J$89,5,0))</f>
      </c>
      <c r="N39" s="68">
        <f>IF($A39="","",VLOOKUP($A39,'②名簿'!$B$9:$J$89,9,0))</f>
      </c>
      <c r="O39" s="696">
        <f>IF($A39="","",VLOOKUP($A39,'②名簿'!$B$9:$J$89,6,0))</f>
      </c>
      <c r="P39" s="697"/>
      <c r="Q39" s="68">
        <f>IF($A39="","",VLOOKUP($A39,'②名簿'!$B$9:$J$89,8,0))</f>
      </c>
      <c r="R39" s="162"/>
      <c r="S39" s="84"/>
      <c r="T39" s="84"/>
    </row>
    <row r="40" spans="1:20" ht="17.25" customHeight="1">
      <c r="A40" s="389"/>
      <c r="B40" s="157"/>
      <c r="C40" s="137">
        <v>63</v>
      </c>
      <c r="D40" s="137">
        <v>200</v>
      </c>
      <c r="E40" s="716"/>
      <c r="F40" s="717"/>
      <c r="G40" s="680">
        <f>IF($A40="","",VLOOKUP($A40,'②名簿'!$B$9:$J$89,2,0))</f>
      </c>
      <c r="H40" s="681"/>
      <c r="I40" s="681"/>
      <c r="J40" s="178" t="s">
        <v>329</v>
      </c>
      <c r="K40" s="184">
        <f>IF($A40="","",VLOOKUP($A40,'②名簿'!$B$9:$J$89,3,0))</f>
      </c>
      <c r="L40" s="181" t="s">
        <v>330</v>
      </c>
      <c r="M40" s="68">
        <f>IF($A40="","",VLOOKUP($A40,'②名簿'!$B$9:$J$89,5,0))</f>
      </c>
      <c r="N40" s="68">
        <f>IF($A40="","",VLOOKUP($A40,'②名簿'!$B$9:$J$89,9,0))</f>
      </c>
      <c r="O40" s="696">
        <f>IF($A40="","",VLOOKUP($A40,'②名簿'!$B$9:$J$89,6,0))</f>
      </c>
      <c r="P40" s="697"/>
      <c r="Q40" s="68">
        <f>IF($A40="","",VLOOKUP($A40,'②名簿'!$B$9:$J$89,8,0))</f>
      </c>
      <c r="R40" s="162"/>
      <c r="S40" s="84"/>
      <c r="T40" s="84"/>
    </row>
    <row r="41" spans="1:20" ht="17.25" customHeight="1">
      <c r="A41" s="393"/>
      <c r="B41" s="157"/>
      <c r="C41" s="137">
        <v>63</v>
      </c>
      <c r="D41" s="137">
        <v>200</v>
      </c>
      <c r="E41" s="718"/>
      <c r="F41" s="719"/>
      <c r="G41" s="701">
        <f>IF($A41="","",VLOOKUP($A41,'②名簿'!$B$9:$J$89,2,0))</f>
      </c>
      <c r="H41" s="702"/>
      <c r="I41" s="702"/>
      <c r="J41" s="179" t="s">
        <v>329</v>
      </c>
      <c r="K41" s="185">
        <f>IF($A41="","",VLOOKUP($A41,'②名簿'!$B$9:$J$89,3,0))</f>
      </c>
      <c r="L41" s="182" t="s">
        <v>330</v>
      </c>
      <c r="M41" s="67">
        <f>IF($A41="","",VLOOKUP($A41,'②名簿'!$B$9:$J$89,5,0))</f>
      </c>
      <c r="N41" s="67">
        <f>IF($A41="","",VLOOKUP($A41,'②名簿'!$B$9:$J$89,9,0))</f>
      </c>
      <c r="O41" s="703">
        <f>IF($A41="","",VLOOKUP($A41,'②名簿'!$B$9:$J$89,6,0))</f>
      </c>
      <c r="P41" s="704"/>
      <c r="Q41" s="67">
        <f>IF($A41="","",VLOOKUP($A41,'②名簿'!$B$9:$J$89,8,0))</f>
      </c>
      <c r="R41" s="162"/>
      <c r="S41" s="84"/>
      <c r="T41" s="84"/>
    </row>
    <row r="42" spans="1:20" ht="13.5">
      <c r="A42" s="84"/>
      <c r="B42" s="256"/>
      <c r="C42" s="151"/>
      <c r="D42" s="151"/>
      <c r="R42" s="73"/>
      <c r="S42" s="84"/>
      <c r="T42" s="84"/>
    </row>
    <row r="43" spans="1:20" ht="18" customHeight="1">
      <c r="A43" s="84"/>
      <c r="B43" s="256"/>
      <c r="C43" s="151"/>
      <c r="D43" s="151"/>
      <c r="F43" s="666" t="s">
        <v>24</v>
      </c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73"/>
      <c r="S43" s="84"/>
      <c r="T43" s="84"/>
    </row>
    <row r="44" spans="1:20" ht="13.5">
      <c r="A44" s="84"/>
      <c r="B44" s="84"/>
      <c r="C44" s="151"/>
      <c r="D44" s="151"/>
      <c r="R44" s="73"/>
      <c r="S44" s="84"/>
      <c r="T44" s="84"/>
    </row>
    <row r="45" spans="1:20" ht="18" customHeight="1">
      <c r="A45" s="84"/>
      <c r="B45" s="84"/>
      <c r="C45" s="151"/>
      <c r="D45" s="151"/>
      <c r="E45" s="2"/>
      <c r="F45" s="606" t="s">
        <v>356</v>
      </c>
      <c r="G45" s="606"/>
      <c r="H45" s="606"/>
      <c r="I45" s="611" t="s">
        <v>355</v>
      </c>
      <c r="J45" s="611"/>
      <c r="K45" s="611"/>
      <c r="L45" s="41"/>
      <c r="M45" s="41"/>
      <c r="N45" s="41"/>
      <c r="O45" s="41"/>
      <c r="P45" s="41"/>
      <c r="R45" s="73"/>
      <c r="S45" s="84"/>
      <c r="T45" s="84"/>
    </row>
    <row r="46" spans="1:20" ht="13.5">
      <c r="A46" s="84"/>
      <c r="B46" s="84"/>
      <c r="C46" s="151"/>
      <c r="D46" s="151"/>
      <c r="R46" s="73"/>
      <c r="S46" s="84"/>
      <c r="T46" s="84"/>
    </row>
    <row r="47" spans="1:20" ht="18" customHeight="1">
      <c r="A47" s="84"/>
      <c r="B47" s="84"/>
      <c r="C47" s="151"/>
      <c r="D47" s="151"/>
      <c r="G47" s="528" t="str">
        <f>'①学校情報'!$C$5&amp;"高等学校長"</f>
        <v>高等学校長</v>
      </c>
      <c r="H47" s="528"/>
      <c r="I47" s="528"/>
      <c r="J47" s="528"/>
      <c r="K47" s="528"/>
      <c r="L47" s="23"/>
      <c r="M47" s="528" t="str">
        <f>'①学校情報'!$C$10</f>
        <v> </v>
      </c>
      <c r="N47" s="528"/>
      <c r="O47" s="528"/>
      <c r="P47" s="23" t="s">
        <v>38</v>
      </c>
      <c r="R47" s="73"/>
      <c r="S47" s="84"/>
      <c r="T47" s="84"/>
    </row>
    <row r="48" spans="1:20" ht="13.5">
      <c r="A48" s="84"/>
      <c r="B48" s="84"/>
      <c r="C48" s="151"/>
      <c r="D48" s="151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4"/>
      <c r="S48" s="84"/>
      <c r="T48" s="84"/>
    </row>
    <row r="49" spans="1:20" ht="13.5">
      <c r="A49" s="84"/>
      <c r="B49" s="84"/>
      <c r="C49" s="153"/>
      <c r="D49" s="15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ht="13.5">
      <c r="A50" s="84"/>
      <c r="B50" s="84"/>
      <c r="C50" s="153"/>
      <c r="D50" s="15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13.5">
      <c r="A51" s="84"/>
      <c r="B51" s="84"/>
      <c r="C51" s="153"/>
      <c r="D51" s="15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ht="13.5">
      <c r="A52" s="84"/>
      <c r="B52" s="84"/>
      <c r="C52" s="153"/>
      <c r="D52" s="15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13.5">
      <c r="A53" s="84"/>
      <c r="B53" s="84"/>
      <c r="C53" s="153"/>
      <c r="D53" s="15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ht="13.5">
      <c r="A54" s="84"/>
      <c r="B54" s="84"/>
      <c r="C54" s="153"/>
      <c r="D54" s="15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13.5">
      <c r="A55" s="84"/>
      <c r="B55" s="84"/>
      <c r="C55" s="153"/>
      <c r="D55" s="15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3.5">
      <c r="A56" s="84"/>
      <c r="B56" s="84"/>
      <c r="C56" s="153"/>
      <c r="D56" s="15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</sheetData>
  <sheetProtection sheet="1" selectLockedCells="1"/>
  <mergeCells count="84">
    <mergeCell ref="O32:P32"/>
    <mergeCell ref="O26:P26"/>
    <mergeCell ref="I45:K45"/>
    <mergeCell ref="E26:F29"/>
    <mergeCell ref="E34:F37"/>
    <mergeCell ref="E30:F33"/>
    <mergeCell ref="O41:P41"/>
    <mergeCell ref="F43:Q43"/>
    <mergeCell ref="O35:P35"/>
    <mergeCell ref="O33:P33"/>
    <mergeCell ref="M47:O47"/>
    <mergeCell ref="E38:F41"/>
    <mergeCell ref="G47:K47"/>
    <mergeCell ref="F45:H45"/>
    <mergeCell ref="O37:P37"/>
    <mergeCell ref="O40:P40"/>
    <mergeCell ref="O38:P38"/>
    <mergeCell ref="O39:P39"/>
    <mergeCell ref="O34:P34"/>
    <mergeCell ref="O36:P36"/>
    <mergeCell ref="E2:Q2"/>
    <mergeCell ref="E3:Q3"/>
    <mergeCell ref="H4:O4"/>
    <mergeCell ref="E9:I9"/>
    <mergeCell ref="O29:P29"/>
    <mergeCell ref="G7:I7"/>
    <mergeCell ref="M10:N10"/>
    <mergeCell ref="K7:N7"/>
    <mergeCell ref="L20:Q20"/>
    <mergeCell ref="O27:P27"/>
    <mergeCell ref="O28:P28"/>
    <mergeCell ref="O31:P31"/>
    <mergeCell ref="M13:N13"/>
    <mergeCell ref="M14:N14"/>
    <mergeCell ref="M15:N15"/>
    <mergeCell ref="L19:Q19"/>
    <mergeCell ref="O30:P30"/>
    <mergeCell ref="T11:T13"/>
    <mergeCell ref="T22:T24"/>
    <mergeCell ref="E11:F11"/>
    <mergeCell ref="E13:F13"/>
    <mergeCell ref="E14:F14"/>
    <mergeCell ref="O23:P23"/>
    <mergeCell ref="O21:P21"/>
    <mergeCell ref="O22:P22"/>
    <mergeCell ref="M12:N12"/>
    <mergeCell ref="E15:F15"/>
    <mergeCell ref="G6:I6"/>
    <mergeCell ref="E22:F25"/>
    <mergeCell ref="E21:F21"/>
    <mergeCell ref="E19:I20"/>
    <mergeCell ref="G10:I10"/>
    <mergeCell ref="O24:P24"/>
    <mergeCell ref="O25:P25"/>
    <mergeCell ref="J6:P6"/>
    <mergeCell ref="M11:N11"/>
    <mergeCell ref="E10:F10"/>
    <mergeCell ref="G11:I11"/>
    <mergeCell ref="G12:I12"/>
    <mergeCell ref="G13:I13"/>
    <mergeCell ref="G14:I14"/>
    <mergeCell ref="G15:I15"/>
    <mergeCell ref="E12:F12"/>
    <mergeCell ref="G21:I21"/>
    <mergeCell ref="G23:I23"/>
    <mergeCell ref="G24:I24"/>
    <mergeCell ref="G25:I25"/>
    <mergeCell ref="G26:I26"/>
    <mergeCell ref="G27:I27"/>
    <mergeCell ref="G22:I22"/>
    <mergeCell ref="G28:I28"/>
    <mergeCell ref="G29:I29"/>
    <mergeCell ref="G30:I30"/>
    <mergeCell ref="G31:I31"/>
    <mergeCell ref="G32:I32"/>
    <mergeCell ref="G33:I33"/>
    <mergeCell ref="G34:I34"/>
    <mergeCell ref="G41:I41"/>
    <mergeCell ref="G35:I35"/>
    <mergeCell ref="G36:I36"/>
    <mergeCell ref="G37:I37"/>
    <mergeCell ref="G38:I38"/>
    <mergeCell ref="G39:I39"/>
    <mergeCell ref="G40:I40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2"/>
  <sheetViews>
    <sheetView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I17" sqref="I17"/>
    </sheetView>
  </sheetViews>
  <sheetFormatPr defaultColWidth="8.796875" defaultRowHeight="14.25"/>
  <cols>
    <col min="1" max="1" width="3.8984375" style="108" customWidth="1"/>
    <col min="2" max="2" width="3.19921875" style="108" customWidth="1"/>
    <col min="3" max="3" width="7.5" style="237" customWidth="1"/>
    <col min="4" max="4" width="4.5" style="108" bestFit="1" customWidth="1"/>
    <col min="5" max="5" width="7.5" style="237" customWidth="1"/>
    <col min="6" max="6" width="0.6953125" style="108" customWidth="1"/>
    <col min="7" max="7" width="3.5" style="108" customWidth="1"/>
    <col min="8" max="8" width="5.8984375" style="108" customWidth="1"/>
    <col min="9" max="9" width="13.8984375" style="108" bestFit="1" customWidth="1"/>
    <col min="10" max="10" width="0.6953125" style="108" customWidth="1"/>
    <col min="11" max="12" width="3.5" style="108" customWidth="1"/>
    <col min="13" max="13" width="7.5" style="237" customWidth="1"/>
    <col min="14" max="14" width="4.5" style="108" bestFit="1" customWidth="1"/>
    <col min="15" max="15" width="7.5" style="237" customWidth="1"/>
    <col min="16" max="16" width="0.6953125" style="108" customWidth="1"/>
    <col min="17" max="17" width="3.5" style="108" customWidth="1"/>
    <col min="18" max="18" width="5.8984375" style="108" customWidth="1"/>
    <col min="19" max="19" width="13.8984375" style="108" bestFit="1" customWidth="1"/>
    <col min="20" max="20" width="0.6953125" style="108" customWidth="1"/>
    <col min="21" max="21" width="4" style="108" customWidth="1"/>
    <col min="22" max="22" width="2.5" style="108" customWidth="1"/>
    <col min="23" max="23" width="7.5" style="237" customWidth="1"/>
    <col min="24" max="24" width="4.5" style="108" bestFit="1" customWidth="1"/>
    <col min="25" max="25" width="7.5" style="237" customWidth="1"/>
    <col min="26" max="26" width="0.6953125" style="108" customWidth="1"/>
    <col min="27" max="27" width="8.69921875" style="108" customWidth="1"/>
    <col min="28" max="28" width="5.8984375" style="108" customWidth="1"/>
    <col min="29" max="29" width="13.8984375" style="108" bestFit="1" customWidth="1"/>
    <col min="30" max="30" width="0.6953125" style="108" customWidth="1"/>
    <col min="31" max="31" width="4" style="108" customWidth="1"/>
    <col min="32" max="32" width="5.8984375" style="108" customWidth="1"/>
    <col min="33" max="33" width="13.8984375" style="108" bestFit="1" customWidth="1"/>
    <col min="34" max="16384" width="9" style="108" customWidth="1"/>
  </cols>
  <sheetData>
    <row r="1" spans="1:19" ht="13.5" customHeight="1">
      <c r="A1" s="740" t="s">
        <v>189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P1" s="237"/>
      <c r="Q1" s="237"/>
      <c r="R1" s="237"/>
      <c r="S1" s="237"/>
    </row>
    <row r="2" spans="1:19" ht="13.5" customHeight="1">
      <c r="A2" s="740"/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250"/>
      <c r="O2" s="250"/>
      <c r="P2" s="250"/>
      <c r="Q2" s="250"/>
      <c r="R2" s="250"/>
      <c r="S2" s="250"/>
    </row>
    <row r="5" spans="1:29" ht="10.5">
      <c r="A5" s="486"/>
      <c r="B5" s="486"/>
      <c r="C5" s="487"/>
      <c r="D5" s="486"/>
      <c r="E5" s="487"/>
      <c r="F5" s="486"/>
      <c r="G5" s="486"/>
      <c r="H5" s="486"/>
      <c r="I5" s="486"/>
      <c r="K5" s="484"/>
      <c r="L5" s="484"/>
      <c r="M5" s="485"/>
      <c r="N5" s="484"/>
      <c r="O5" s="485"/>
      <c r="P5" s="484"/>
      <c r="Q5" s="484"/>
      <c r="R5" s="484"/>
      <c r="S5" s="484"/>
      <c r="U5" s="482"/>
      <c r="V5" s="482"/>
      <c r="W5" s="483"/>
      <c r="X5" s="482"/>
      <c r="Y5" s="483"/>
      <c r="Z5" s="482"/>
      <c r="AA5" s="482"/>
      <c r="AB5" s="482"/>
      <c r="AC5" s="482"/>
    </row>
    <row r="6" spans="1:29" ht="11.25" thickBot="1">
      <c r="A6" s="108" t="s">
        <v>197</v>
      </c>
      <c r="G6" s="108" t="s">
        <v>283</v>
      </c>
      <c r="K6" s="109" t="s">
        <v>200</v>
      </c>
      <c r="L6" s="109"/>
      <c r="N6" s="109"/>
      <c r="Q6" s="108" t="s">
        <v>284</v>
      </c>
      <c r="U6" s="109" t="s">
        <v>205</v>
      </c>
      <c r="V6" s="109"/>
      <c r="X6" s="109"/>
      <c r="AA6" s="108" t="s">
        <v>285</v>
      </c>
      <c r="AC6" s="108">
        <f>AB7</f>
      </c>
    </row>
    <row r="7" spans="1:30" ht="11.25" thickBot="1">
      <c r="A7" s="215" t="s">
        <v>207</v>
      </c>
      <c r="B7" s="217" t="s">
        <v>190</v>
      </c>
      <c r="C7" s="238">
        <f>ASC('総体男'!K25)</f>
      </c>
      <c r="D7" s="217">
        <f>IF(C7="","",'①学校情報'!$C$6)</f>
      </c>
      <c r="E7" s="244">
        <f>ASC('総体男'!N25)</f>
      </c>
      <c r="G7" s="253" t="str">
        <f>'総体男'!I15</f>
        <v>先鋒</v>
      </c>
      <c r="H7" s="259">
        <f>'①学校情報'!$C$5</f>
      </c>
      <c r="I7" s="260">
        <f>'総体男'!K15</f>
      </c>
      <c r="K7" s="215" t="s">
        <v>209</v>
      </c>
      <c r="L7" s="234" t="s">
        <v>196</v>
      </c>
      <c r="M7" s="238">
        <f>ASC('新人男'!G22)</f>
      </c>
      <c r="N7" s="217">
        <f>IF(M7="","",'①学校情報'!$C$6)</f>
      </c>
      <c r="O7" s="244">
        <f>ASC('新人男'!K22)</f>
      </c>
      <c r="Q7" s="253" t="str">
        <f>'新人男'!E11</f>
        <v>先鋒</v>
      </c>
      <c r="R7" s="259">
        <f>'①学校情報'!$C$5</f>
      </c>
      <c r="S7" s="274">
        <f>'新人男'!G11</f>
      </c>
      <c r="U7" s="215" t="s">
        <v>209</v>
      </c>
      <c r="V7" s="216">
        <v>60</v>
      </c>
      <c r="W7" s="238">
        <f>ASC('選手権男'!G22)</f>
      </c>
      <c r="X7" s="217">
        <f>IF(W7="","",'①学校情報'!$C$6)</f>
      </c>
      <c r="Y7" s="244">
        <f>ASC('選手権男'!K22)</f>
      </c>
      <c r="AA7" s="253">
        <f>'選手権男'!E11</f>
        <v>1</v>
      </c>
      <c r="AB7" s="259">
        <f>'①学校情報'!$C$5</f>
      </c>
      <c r="AC7" s="274">
        <f>'選手権男'!G11</f>
      </c>
      <c r="AD7" s="255"/>
    </row>
    <row r="8" spans="1:29" ht="10.5">
      <c r="A8" s="218" t="s">
        <v>207</v>
      </c>
      <c r="B8" s="220" t="s">
        <v>190</v>
      </c>
      <c r="C8" s="239">
        <f>ASC('総体男'!K26)</f>
      </c>
      <c r="D8" s="220">
        <f>IF(C8="","",'①学校情報'!$C$6)</f>
      </c>
      <c r="E8" s="245">
        <f>ASC('総体男'!N26)</f>
      </c>
      <c r="G8" s="261" t="str">
        <f>'総体男'!I16</f>
        <v>次鋒</v>
      </c>
      <c r="H8" s="220"/>
      <c r="I8" s="262">
        <f>'総体男'!K16</f>
      </c>
      <c r="K8" s="218" t="s">
        <v>207</v>
      </c>
      <c r="L8" s="235" t="s">
        <v>224</v>
      </c>
      <c r="M8" s="239">
        <f>ASC('新人男'!G23)</f>
      </c>
      <c r="N8" s="220">
        <f>IF(M8="","",'①学校情報'!$C$6)</f>
      </c>
      <c r="O8" s="245">
        <f>ASC('新人男'!K23)</f>
      </c>
      <c r="Q8" s="261" t="str">
        <f>'新人男'!E12</f>
        <v>次鋒</v>
      </c>
      <c r="R8" s="220"/>
      <c r="S8" s="275">
        <f>'新人男'!G12</f>
      </c>
      <c r="U8" s="218" t="s">
        <v>209</v>
      </c>
      <c r="V8" s="219">
        <v>60</v>
      </c>
      <c r="W8" s="239">
        <f>ASC('選手権男'!G23)</f>
      </c>
      <c r="X8" s="220">
        <f>IF(W8="","",'①学校情報'!$C$6)</f>
      </c>
      <c r="Y8" s="245">
        <f>ASC('選手権男'!K23)</f>
      </c>
      <c r="AA8" s="261">
        <f>'選手権男'!E12</f>
        <v>2</v>
      </c>
      <c r="AB8" s="220"/>
      <c r="AC8" s="275">
        <f>'選手権男'!G12</f>
      </c>
    </row>
    <row r="9" spans="1:29" ht="10.5">
      <c r="A9" s="218" t="s">
        <v>207</v>
      </c>
      <c r="B9" s="235" t="s">
        <v>191</v>
      </c>
      <c r="C9" s="239">
        <f>ASC('総体男'!K29)</f>
      </c>
      <c r="D9" s="220">
        <f>IF(C9="","",'①学校情報'!$C$6)</f>
      </c>
      <c r="E9" s="245">
        <f>ASC('総体男'!N29)</f>
      </c>
      <c r="G9" s="261" t="str">
        <f>'総体男'!I17</f>
        <v>中堅</v>
      </c>
      <c r="H9" s="220"/>
      <c r="I9" s="262">
        <f>'総体男'!K17</f>
      </c>
      <c r="K9" s="218" t="s">
        <v>207</v>
      </c>
      <c r="L9" s="235" t="s">
        <v>224</v>
      </c>
      <c r="M9" s="239">
        <f>ASC('新人男'!G24)</f>
      </c>
      <c r="N9" s="220">
        <f>IF(M9="","",'①学校情報'!$C$6)</f>
      </c>
      <c r="O9" s="245">
        <f>ASC('新人男'!K24)</f>
      </c>
      <c r="Q9" s="261" t="str">
        <f>'新人男'!E13</f>
        <v>中堅</v>
      </c>
      <c r="R9" s="220"/>
      <c r="S9" s="275">
        <f>'新人男'!G13</f>
      </c>
      <c r="U9" s="218" t="s">
        <v>209</v>
      </c>
      <c r="V9" s="219">
        <v>66</v>
      </c>
      <c r="W9" s="239">
        <f>ASC('選手権男'!G24)</f>
      </c>
      <c r="X9" s="220">
        <f>IF(W9="","",'①学校情報'!$C$6)</f>
      </c>
      <c r="Y9" s="245">
        <f>ASC('選手権男'!K24)</f>
      </c>
      <c r="AA9" s="261">
        <f>'選手権男'!E13</f>
        <v>3</v>
      </c>
      <c r="AB9" s="220"/>
      <c r="AC9" s="275">
        <f>'選手権男'!G13</f>
      </c>
    </row>
    <row r="10" spans="1:29" ht="10.5">
      <c r="A10" s="218" t="s">
        <v>207</v>
      </c>
      <c r="B10" s="235" t="s">
        <v>191</v>
      </c>
      <c r="C10" s="239">
        <f>ASC('総体男'!K30)</f>
      </c>
      <c r="D10" s="220">
        <f>IF(C10="","",'①学校情報'!$C$6)</f>
      </c>
      <c r="E10" s="245">
        <f>ASC('総体男'!N30)</f>
      </c>
      <c r="G10" s="261" t="str">
        <f>'総体男'!I18</f>
        <v>副将</v>
      </c>
      <c r="H10" s="220"/>
      <c r="I10" s="262">
        <f>'総体男'!K18</f>
      </c>
      <c r="K10" s="218" t="s">
        <v>209</v>
      </c>
      <c r="L10" s="235" t="s">
        <v>196</v>
      </c>
      <c r="M10" s="239">
        <f>ASC('新人男'!G25)</f>
      </c>
      <c r="N10" s="220">
        <f>IF(M10="","",'①学校情報'!$C$6)</f>
      </c>
      <c r="O10" s="245">
        <f>ASC('新人男'!K25)</f>
      </c>
      <c r="Q10" s="261" t="str">
        <f>'新人男'!E14</f>
        <v>副将</v>
      </c>
      <c r="R10" s="220"/>
      <c r="S10" s="275">
        <f>'新人男'!G14</f>
      </c>
      <c r="U10" s="218" t="s">
        <v>209</v>
      </c>
      <c r="V10" s="219">
        <v>66</v>
      </c>
      <c r="W10" s="239">
        <f>ASC('選手権男'!G25)</f>
      </c>
      <c r="X10" s="220">
        <f>IF(W10="","",'①学校情報'!$C$6)</f>
      </c>
      <c r="Y10" s="245">
        <f>ASC('選手権男'!K25)</f>
      </c>
      <c r="AA10" s="261">
        <f>'選手権男'!E14</f>
        <v>4</v>
      </c>
      <c r="AB10" s="220"/>
      <c r="AC10" s="275">
        <f>'選手権男'!G14</f>
      </c>
    </row>
    <row r="11" spans="1:29" ht="10.5">
      <c r="A11" s="218" t="s">
        <v>207</v>
      </c>
      <c r="B11" s="235" t="s">
        <v>192</v>
      </c>
      <c r="C11" s="239">
        <f>ASC('総体男'!K33)</f>
      </c>
      <c r="D11" s="220">
        <f>IF(C11="","",'①学校情報'!$C$6)</f>
      </c>
      <c r="E11" s="245">
        <f>ASC('総体男'!N33)</f>
      </c>
      <c r="G11" s="261" t="str">
        <f>'総体男'!I19</f>
        <v>大将</v>
      </c>
      <c r="H11" s="220"/>
      <c r="I11" s="262">
        <f>'総体男'!K19</f>
      </c>
      <c r="K11" s="218" t="s">
        <v>209</v>
      </c>
      <c r="L11" s="235" t="s">
        <v>195</v>
      </c>
      <c r="M11" s="239">
        <f>ASC('新人男'!G26)</f>
      </c>
      <c r="N11" s="220">
        <f>IF(M11="","",'①学校情報'!$C$6)</f>
      </c>
      <c r="O11" s="245">
        <f>ASC('新人男'!K26)</f>
      </c>
      <c r="Q11" s="261" t="str">
        <f>'新人男'!E15</f>
        <v>大将</v>
      </c>
      <c r="R11" s="220"/>
      <c r="S11" s="275">
        <f>'新人男'!G15</f>
      </c>
      <c r="U11" s="218" t="s">
        <v>209</v>
      </c>
      <c r="V11" s="219">
        <v>73</v>
      </c>
      <c r="W11" s="239">
        <f>ASC('選手権男'!G26)</f>
      </c>
      <c r="X11" s="220">
        <f>IF(W11="","",'①学校情報'!$C$6)</f>
      </c>
      <c r="Y11" s="245">
        <f>ASC('選手権男'!K26)</f>
      </c>
      <c r="AA11" s="261">
        <f>'選手権男'!E15</f>
        <v>5</v>
      </c>
      <c r="AB11" s="220"/>
      <c r="AC11" s="275">
        <f>'選手権男'!G15</f>
      </c>
    </row>
    <row r="12" spans="1:29" ht="11.25" thickBot="1">
      <c r="A12" s="218" t="s">
        <v>207</v>
      </c>
      <c r="B12" s="235" t="s">
        <v>192</v>
      </c>
      <c r="C12" s="239">
        <f>ASC('総体男'!K34)</f>
      </c>
      <c r="D12" s="220">
        <f>IF(C12="","",'①学校情報'!$C$6)</f>
      </c>
      <c r="E12" s="245">
        <f>ASC('総体男'!N34)</f>
      </c>
      <c r="G12" s="261" t="str">
        <f>'総体男'!I20</f>
        <v>補１</v>
      </c>
      <c r="H12" s="220"/>
      <c r="I12" s="262">
        <f>'総体男'!K20</f>
      </c>
      <c r="K12" s="218" t="s">
        <v>207</v>
      </c>
      <c r="L12" s="235" t="s">
        <v>225</v>
      </c>
      <c r="M12" s="239">
        <f>ASC('新人男'!G27)</f>
      </c>
      <c r="N12" s="220">
        <f>IF(M12="","",'①学校情報'!$C$6)</f>
      </c>
      <c r="O12" s="245">
        <f>ASC('新人男'!K27)</f>
      </c>
      <c r="Q12" s="261" t="str">
        <f>'新人男'!E16</f>
        <v>補欠</v>
      </c>
      <c r="R12" s="220"/>
      <c r="S12" s="275">
        <f>'新人男'!G16</f>
      </c>
      <c r="U12" s="218" t="s">
        <v>209</v>
      </c>
      <c r="V12" s="219">
        <v>73</v>
      </c>
      <c r="W12" s="239">
        <f>ASC('選手権男'!G27)</f>
      </c>
      <c r="X12" s="220">
        <f>IF(W12="","",'①学校情報'!$C$6)</f>
      </c>
      <c r="Y12" s="245">
        <f>ASC('選手権男'!K27)</f>
      </c>
      <c r="AA12" s="263">
        <f>'選手権男'!E16</f>
        <v>6</v>
      </c>
      <c r="AB12" s="251"/>
      <c r="AC12" s="276">
        <f>'選手権男'!G16</f>
      </c>
    </row>
    <row r="13" spans="1:25" ht="11.25" thickBot="1">
      <c r="A13" s="218" t="s">
        <v>207</v>
      </c>
      <c r="B13" s="235" t="s">
        <v>193</v>
      </c>
      <c r="C13" s="239">
        <f>ASC('総体男'!K37)</f>
      </c>
      <c r="D13" s="220">
        <f>IF(C13="","",'①学校情報'!$C$6)</f>
      </c>
      <c r="E13" s="245">
        <f>ASC('総体男'!N37)</f>
      </c>
      <c r="G13" s="263" t="str">
        <f>'総体男'!I21</f>
        <v>補２</v>
      </c>
      <c r="H13" s="251"/>
      <c r="I13" s="264">
        <f>'総体男'!K21</f>
      </c>
      <c r="K13" s="218" t="s">
        <v>207</v>
      </c>
      <c r="L13" s="235" t="s">
        <v>225</v>
      </c>
      <c r="M13" s="239">
        <f>ASC('新人男'!G28)</f>
      </c>
      <c r="N13" s="220">
        <f>IF(M13="","",'①学校情報'!$C$6)</f>
      </c>
      <c r="O13" s="245">
        <f>ASC('新人男'!K28)</f>
      </c>
      <c r="Q13" s="263" t="str">
        <f>'新人男'!E17</f>
        <v>補欠</v>
      </c>
      <c r="R13" s="251"/>
      <c r="S13" s="276">
        <f>'新人男'!G17</f>
      </c>
      <c r="U13" s="218" t="s">
        <v>209</v>
      </c>
      <c r="V13" s="219">
        <v>81</v>
      </c>
      <c r="W13" s="239">
        <f>ASC('選手権男'!G28)</f>
      </c>
      <c r="X13" s="220">
        <f>IF(W13="","",'①学校情報'!$C$6)</f>
      </c>
      <c r="Y13" s="245">
        <f>ASC('選手権男'!K28)</f>
      </c>
    </row>
    <row r="14" spans="1:25" ht="10.5">
      <c r="A14" s="218" t="s">
        <v>207</v>
      </c>
      <c r="B14" s="235" t="s">
        <v>193</v>
      </c>
      <c r="C14" s="239">
        <f>ASC('総体男'!K38)</f>
      </c>
      <c r="D14" s="220">
        <f>IF(C14="","",'①学校情報'!$C$6)</f>
      </c>
      <c r="E14" s="245">
        <f>ASC('総体男'!N38)</f>
      </c>
      <c r="K14" s="218" t="s">
        <v>209</v>
      </c>
      <c r="L14" s="235" t="s">
        <v>195</v>
      </c>
      <c r="M14" s="239">
        <f>ASC('新人男'!G29)</f>
      </c>
      <c r="N14" s="220">
        <f>IF(M14="","",'①学校情報'!$C$6)</f>
      </c>
      <c r="O14" s="245">
        <f>ASC('新人男'!K29)</f>
      </c>
      <c r="U14" s="218" t="s">
        <v>209</v>
      </c>
      <c r="V14" s="219">
        <v>81</v>
      </c>
      <c r="W14" s="239">
        <f>ASC('選手権男'!G29)</f>
      </c>
      <c r="X14" s="220">
        <f>IF(W14="","",'①学校情報'!$C$6)</f>
      </c>
      <c r="Y14" s="245">
        <f>ASC('選手権男'!K29)</f>
      </c>
    </row>
    <row r="15" spans="1:25" ht="10.5">
      <c r="A15" s="218" t="s">
        <v>207</v>
      </c>
      <c r="B15" s="235" t="s">
        <v>194</v>
      </c>
      <c r="C15" s="239">
        <f>ASC('総体男'!K41)</f>
      </c>
      <c r="D15" s="220">
        <f>IF(C15="","",'①学校情報'!$C$6)</f>
      </c>
      <c r="E15" s="245">
        <f>ASC('総体男'!N41)</f>
      </c>
      <c r="K15" s="218" t="s">
        <v>209</v>
      </c>
      <c r="L15" s="235" t="s">
        <v>194</v>
      </c>
      <c r="M15" s="239">
        <f>ASC('新人男'!G30)</f>
      </c>
      <c r="N15" s="220">
        <f>IF(M15="","",'①学校情報'!$C$6)</f>
      </c>
      <c r="O15" s="245">
        <f>ASC('新人男'!K30)</f>
      </c>
      <c r="U15" s="218" t="s">
        <v>209</v>
      </c>
      <c r="V15" s="220" t="s">
        <v>206</v>
      </c>
      <c r="W15" s="239">
        <f>ASC('選手権男'!G30)</f>
      </c>
      <c r="X15" s="220">
        <f>IF(W15="","",'①学校情報'!$C$6)</f>
      </c>
      <c r="Y15" s="245">
        <f>ASC('選手権男'!K30)</f>
      </c>
    </row>
    <row r="16" spans="1:29" ht="11.25" thickBot="1">
      <c r="A16" s="218" t="s">
        <v>207</v>
      </c>
      <c r="B16" s="235" t="s">
        <v>194</v>
      </c>
      <c r="C16" s="239">
        <f>ASC('総体男'!K42)</f>
      </c>
      <c r="D16" s="220">
        <f>IF(C16="","",'①学校情報'!$C$6)</f>
      </c>
      <c r="E16" s="245">
        <f>ASC('総体男'!N42)</f>
      </c>
      <c r="I16" s="108">
        <f>H17</f>
      </c>
      <c r="K16" s="218" t="s">
        <v>207</v>
      </c>
      <c r="L16" s="235" t="s">
        <v>226</v>
      </c>
      <c r="M16" s="239">
        <f>ASC('新人男'!G31)</f>
      </c>
      <c r="N16" s="220">
        <f>IF(M16="","",'①学校情報'!$C$6)</f>
      </c>
      <c r="O16" s="245">
        <f>ASC('新人男'!K31)</f>
      </c>
      <c r="S16" s="108">
        <f>R17</f>
      </c>
      <c r="U16" s="218" t="s">
        <v>209</v>
      </c>
      <c r="V16" s="220" t="s">
        <v>206</v>
      </c>
      <c r="W16" s="239">
        <f>ASC('選手権男'!G31)</f>
      </c>
      <c r="X16" s="220">
        <f>IF(W16="","",'①学校情報'!$C$6)</f>
      </c>
      <c r="Y16" s="245">
        <f>ASC('選手権男'!K31)</f>
      </c>
      <c r="AC16" s="108">
        <f>AB17</f>
      </c>
    </row>
    <row r="17" spans="1:30" ht="11.25" thickBot="1">
      <c r="A17" s="218" t="s">
        <v>207</v>
      </c>
      <c r="B17" s="235" t="s">
        <v>195</v>
      </c>
      <c r="C17" s="239">
        <f>ASC('総体男'!K45)</f>
      </c>
      <c r="D17" s="220">
        <f>IF(C17="","",'①学校情報'!$C$6)</f>
      </c>
      <c r="E17" s="245">
        <f>ASC('総体男'!N45)</f>
      </c>
      <c r="G17" s="254" t="str">
        <f>'総体女'!I15</f>
        <v>先鋒</v>
      </c>
      <c r="H17" s="265">
        <f>'①学校情報'!$C$5</f>
      </c>
      <c r="I17" s="266">
        <f>'総体女'!K15</f>
      </c>
      <c r="K17" s="218" t="s">
        <v>207</v>
      </c>
      <c r="L17" s="235" t="s">
        <v>226</v>
      </c>
      <c r="M17" s="239">
        <f>ASC('新人男'!G32)</f>
      </c>
      <c r="N17" s="220">
        <f>IF(M17="","",'①学校情報'!$C$6)</f>
      </c>
      <c r="O17" s="245">
        <f>ASC('新人男'!K32)</f>
      </c>
      <c r="Q17" s="254" t="str">
        <f>'新人女'!E11</f>
        <v>先鋒</v>
      </c>
      <c r="R17" s="265">
        <f>'①学校情報'!$C$5</f>
      </c>
      <c r="S17" s="271">
        <f>'新人女'!G11</f>
      </c>
      <c r="U17" s="218" t="s">
        <v>209</v>
      </c>
      <c r="V17" s="220" t="s">
        <v>206</v>
      </c>
      <c r="W17" s="239">
        <f>ASC('選手権男'!G32)</f>
      </c>
      <c r="X17" s="220">
        <f>IF(W17="","",'①学校情報'!$C$6)</f>
      </c>
      <c r="Y17" s="245">
        <f>ASC('選手権男'!K32)</f>
      </c>
      <c r="AA17" s="254" t="str">
        <f>'選手権女'!E11</f>
        <v>先鋒
(52kg)</v>
      </c>
      <c r="AB17" s="265">
        <f>'①学校情報'!$C$5</f>
      </c>
      <c r="AC17" s="271">
        <f>'選手権女'!G11</f>
      </c>
      <c r="AD17" s="255"/>
    </row>
    <row r="18" spans="1:29" ht="10.5">
      <c r="A18" s="218" t="s">
        <v>207</v>
      </c>
      <c r="B18" s="235" t="s">
        <v>195</v>
      </c>
      <c r="C18" s="239">
        <f>ASC('総体男'!K46)</f>
      </c>
      <c r="D18" s="220">
        <f>IF(C18="","",'①学校情報'!$C$6)</f>
      </c>
      <c r="E18" s="245">
        <f>ASC('総体男'!N46)</f>
      </c>
      <c r="G18" s="267" t="str">
        <f>'総体女'!I16</f>
        <v>中堅</v>
      </c>
      <c r="H18" s="214"/>
      <c r="I18" s="268">
        <f>'総体女'!K16</f>
      </c>
      <c r="K18" s="218" t="s">
        <v>209</v>
      </c>
      <c r="L18" s="235" t="s">
        <v>194</v>
      </c>
      <c r="M18" s="239">
        <f>ASC('新人男'!G33)</f>
      </c>
      <c r="N18" s="220">
        <f>IF(M18="","",'①学校情報'!$C$6)</f>
      </c>
      <c r="O18" s="245">
        <f>ASC('新人男'!K33)</f>
      </c>
      <c r="Q18" s="267" t="str">
        <f>'新人女'!E12</f>
        <v>中堅</v>
      </c>
      <c r="R18" s="214"/>
      <c r="S18" s="272">
        <f>'新人女'!G12</f>
      </c>
      <c r="U18" s="221" t="s">
        <v>209</v>
      </c>
      <c r="V18" s="222" t="s">
        <v>206</v>
      </c>
      <c r="W18" s="240">
        <f>ASC('選手権男'!G33)</f>
      </c>
      <c r="X18" s="222">
        <f>IF(W18="","",'①学校情報'!$C$6)</f>
      </c>
      <c r="Y18" s="246">
        <f>ASC('選手権男'!K33)</f>
      </c>
      <c r="AA18" s="267" t="str">
        <f>'選手権女'!E12</f>
        <v>中堅
(63kg)</v>
      </c>
      <c r="AB18" s="214"/>
      <c r="AC18" s="272">
        <f>'選手権女'!G12</f>
      </c>
    </row>
    <row r="19" spans="1:29" ht="13.5" customHeight="1">
      <c r="A19" s="218" t="s">
        <v>207</v>
      </c>
      <c r="B19" s="235" t="s">
        <v>196</v>
      </c>
      <c r="C19" s="239">
        <f>ASC('総体男'!K49)</f>
      </c>
      <c r="D19" s="220">
        <f>IF(C19="","",'①学校情報'!$C$6)</f>
      </c>
      <c r="E19" s="245">
        <f>ASC('総体男'!N49)</f>
      </c>
      <c r="G19" s="267" t="str">
        <f>'総体女'!I17</f>
        <v>大将</v>
      </c>
      <c r="H19" s="214"/>
      <c r="I19" s="268">
        <f>'総体女'!K17</f>
      </c>
      <c r="K19" s="218" t="s">
        <v>209</v>
      </c>
      <c r="L19" s="235" t="s">
        <v>193</v>
      </c>
      <c r="M19" s="239">
        <f>ASC('新人男'!G34)</f>
      </c>
      <c r="N19" s="220">
        <f>IF(M19="","",'①学校情報'!$C$6)</f>
      </c>
      <c r="O19" s="245">
        <f>ASC('新人男'!K34)</f>
      </c>
      <c r="Q19" s="267" t="str">
        <f>'新人女'!E13</f>
        <v>大将</v>
      </c>
      <c r="R19" s="214"/>
      <c r="S19" s="272">
        <f>'新人女'!G13</f>
      </c>
      <c r="U19" s="223" t="s">
        <v>210</v>
      </c>
      <c r="V19" s="224">
        <v>48</v>
      </c>
      <c r="W19" s="241">
        <f>ASC('選手権女'!G22)</f>
      </c>
      <c r="X19" s="225">
        <f>IF(W19="","",'①学校情報'!$C$6)</f>
      </c>
      <c r="Y19" s="247">
        <f>ASC('選手権女'!K22)</f>
      </c>
      <c r="AA19" s="267" t="str">
        <f>'選手権女'!E13</f>
        <v>大将
(無差別)</v>
      </c>
      <c r="AB19" s="214"/>
      <c r="AC19" s="272">
        <f>'選手権女'!G13</f>
      </c>
    </row>
    <row r="20" spans="1:29" ht="13.5" customHeight="1" thickBot="1">
      <c r="A20" s="221" t="s">
        <v>207</v>
      </c>
      <c r="B20" s="236" t="s">
        <v>196</v>
      </c>
      <c r="C20" s="240">
        <f>ASC('総体男'!K50)</f>
      </c>
      <c r="D20" s="222">
        <f>IF(C20="","",'①学校情報'!$C$6)</f>
      </c>
      <c r="E20" s="246">
        <f>ASC('総体男'!N50)</f>
      </c>
      <c r="G20" s="269" t="str">
        <f>'総体女'!I18</f>
        <v>補１</v>
      </c>
      <c r="H20" s="252"/>
      <c r="I20" s="270">
        <f>'総体女'!K18</f>
      </c>
      <c r="K20" s="218" t="s">
        <v>207</v>
      </c>
      <c r="L20" s="235" t="s">
        <v>227</v>
      </c>
      <c r="M20" s="239">
        <f>ASC('新人男'!G35)</f>
      </c>
      <c r="N20" s="220">
        <f>IF(M20="","",'①学校情報'!$C$6)</f>
      </c>
      <c r="O20" s="245">
        <f>ASC('新人男'!K35)</f>
      </c>
      <c r="Q20" s="269" t="str">
        <f>'新人女'!E14</f>
        <v>補欠</v>
      </c>
      <c r="R20" s="252"/>
      <c r="S20" s="273">
        <f>'新人女'!G14</f>
      </c>
      <c r="U20" s="226" t="s">
        <v>210</v>
      </c>
      <c r="V20" s="227">
        <v>48</v>
      </c>
      <c r="W20" s="242">
        <f>ASC('選手権女'!G23)</f>
      </c>
      <c r="X20" s="228">
        <f>IF(W20="","",'①学校情報'!$C$6)</f>
      </c>
      <c r="Y20" s="248">
        <f>ASC('選手権女'!K23)</f>
      </c>
      <c r="AA20" s="267" t="str">
        <f>'選手権女'!E14</f>
        <v>補欠</v>
      </c>
      <c r="AB20" s="214"/>
      <c r="AC20" s="272">
        <f>'選手権女'!G14</f>
      </c>
    </row>
    <row r="21" spans="1:29" ht="13.5" customHeight="1" thickBot="1">
      <c r="A21" s="223" t="s">
        <v>208</v>
      </c>
      <c r="B21" s="225" t="s">
        <v>198</v>
      </c>
      <c r="C21" s="241">
        <f>ASC('総体女'!K25)</f>
      </c>
      <c r="D21" s="225">
        <f>IF(C21="","",'①学校情報'!$C$6)</f>
      </c>
      <c r="E21" s="247">
        <f>ASC('総体女'!N25)</f>
      </c>
      <c r="K21" s="218" t="s">
        <v>207</v>
      </c>
      <c r="L21" s="235" t="s">
        <v>227</v>
      </c>
      <c r="M21" s="239">
        <f>ASC('新人男'!G36)</f>
      </c>
      <c r="N21" s="220">
        <f>IF(M21="","",'①学校情報'!$C$6)</f>
      </c>
      <c r="O21" s="245">
        <f>ASC('新人男'!K36)</f>
      </c>
      <c r="U21" s="226" t="s">
        <v>210</v>
      </c>
      <c r="V21" s="227">
        <v>48</v>
      </c>
      <c r="W21" s="242">
        <f>ASC('選手権女'!G24)</f>
      </c>
      <c r="X21" s="228">
        <f>IF(W21="","",'①学校情報'!$C$6)</f>
      </c>
      <c r="Y21" s="248">
        <f>ASC('選手権女'!K24)</f>
      </c>
      <c r="AA21" s="269" t="str">
        <f>'選手権女'!E15</f>
        <v>補欠</v>
      </c>
      <c r="AB21" s="252"/>
      <c r="AC21" s="273">
        <f>'選手権女'!G15</f>
      </c>
    </row>
    <row r="22" spans="1:25" ht="13.5" customHeight="1">
      <c r="A22" s="226" t="s">
        <v>208</v>
      </c>
      <c r="B22" s="228" t="s">
        <v>198</v>
      </c>
      <c r="C22" s="242">
        <f>ASC('総体女'!K26)</f>
      </c>
      <c r="D22" s="228">
        <f>IF(C22="","",'①学校情報'!$C$6)</f>
      </c>
      <c r="E22" s="248">
        <f>ASC('総体女'!N26)</f>
      </c>
      <c r="K22" s="218" t="s">
        <v>209</v>
      </c>
      <c r="L22" s="235" t="s">
        <v>193</v>
      </c>
      <c r="M22" s="239">
        <f>ASC('新人男'!G37)</f>
      </c>
      <c r="N22" s="220">
        <f>IF(M22="","",'①学校情報'!$C$6)</f>
      </c>
      <c r="O22" s="245">
        <f>ASC('新人男'!K37)</f>
      </c>
      <c r="U22" s="226" t="s">
        <v>210</v>
      </c>
      <c r="V22" s="227">
        <v>48</v>
      </c>
      <c r="W22" s="242">
        <f>ASC('選手権女'!G25)</f>
      </c>
      <c r="X22" s="228">
        <f>IF(W22="","",'①学校情報'!$C$6)</f>
      </c>
      <c r="Y22" s="248">
        <f>ASC('選手権女'!K25)</f>
      </c>
    </row>
    <row r="23" spans="1:25" ht="13.5" customHeight="1">
      <c r="A23" s="226" t="s">
        <v>208</v>
      </c>
      <c r="B23" s="228" t="s">
        <v>198</v>
      </c>
      <c r="C23" s="242">
        <f>ASC('総体女'!K27)</f>
      </c>
      <c r="D23" s="228">
        <f>IF(C23="","",'①学校情報'!$C$6)</f>
      </c>
      <c r="E23" s="248">
        <f>ASC('総体女'!N27)</f>
      </c>
      <c r="K23" s="218" t="s">
        <v>209</v>
      </c>
      <c r="L23" s="235" t="s">
        <v>192</v>
      </c>
      <c r="M23" s="239">
        <f>ASC('新人男'!G38)</f>
      </c>
      <c r="N23" s="220">
        <f>IF(M23="","",'①学校情報'!$C$6)</f>
      </c>
      <c r="O23" s="245">
        <f>ASC('新人男'!K38)</f>
      </c>
      <c r="U23" s="226" t="s">
        <v>210</v>
      </c>
      <c r="V23" s="227">
        <v>52</v>
      </c>
      <c r="W23" s="242">
        <f>ASC('選手権女'!G26)</f>
      </c>
      <c r="X23" s="228">
        <f>IF(W23="","",'①学校情報'!$C$6)</f>
      </c>
      <c r="Y23" s="248">
        <f>ASC('選手権女'!K26)</f>
      </c>
    </row>
    <row r="24" spans="1:25" ht="13.5" customHeight="1">
      <c r="A24" s="226" t="s">
        <v>208</v>
      </c>
      <c r="B24" s="228" t="s">
        <v>198</v>
      </c>
      <c r="C24" s="242">
        <f>ASC('総体女'!K28)</f>
      </c>
      <c r="D24" s="228">
        <f>IF(C24="","",'①学校情報'!$C$6)</f>
      </c>
      <c r="E24" s="248">
        <f>ASC('総体女'!N28)</f>
      </c>
      <c r="K24" s="218" t="s">
        <v>207</v>
      </c>
      <c r="L24" s="235" t="s">
        <v>228</v>
      </c>
      <c r="M24" s="239">
        <f>ASC('新人男'!G39)</f>
      </c>
      <c r="N24" s="220">
        <f>IF(M24="","",'①学校情報'!$C$6)</f>
      </c>
      <c r="O24" s="245">
        <f>ASC('新人男'!K39)</f>
      </c>
      <c r="U24" s="226" t="s">
        <v>210</v>
      </c>
      <c r="V24" s="227">
        <v>52</v>
      </c>
      <c r="W24" s="242">
        <f>ASC('選手権女'!G27)</f>
      </c>
      <c r="X24" s="228">
        <f>IF(W24="","",'①学校情報'!$C$6)</f>
      </c>
      <c r="Y24" s="248">
        <f>ASC('選手権女'!K27)</f>
      </c>
    </row>
    <row r="25" spans="1:25" ht="13.5" customHeight="1">
      <c r="A25" s="226" t="s">
        <v>208</v>
      </c>
      <c r="B25" s="231" t="s">
        <v>199</v>
      </c>
      <c r="C25" s="242">
        <f>ASC('総体女'!K29)</f>
      </c>
      <c r="D25" s="228">
        <f>IF(C25="","",'①学校情報'!$C$6)</f>
      </c>
      <c r="E25" s="248">
        <f>ASC('総体女'!N29)</f>
      </c>
      <c r="K25" s="218" t="s">
        <v>207</v>
      </c>
      <c r="L25" s="235" t="s">
        <v>228</v>
      </c>
      <c r="M25" s="239">
        <f>ASC('新人男'!G40)</f>
      </c>
      <c r="N25" s="220">
        <f>IF(M25="","",'①学校情報'!$C$6)</f>
      </c>
      <c r="O25" s="245">
        <f>ASC('新人男'!K40)</f>
      </c>
      <c r="U25" s="226" t="s">
        <v>210</v>
      </c>
      <c r="V25" s="227">
        <v>52</v>
      </c>
      <c r="W25" s="242">
        <f>ASC('選手権女'!G28)</f>
      </c>
      <c r="X25" s="228">
        <f>IF(W25="","",'①学校情報'!$C$6)</f>
      </c>
      <c r="Y25" s="248">
        <f>ASC('選手権女'!K28)</f>
      </c>
    </row>
    <row r="26" spans="1:25" ht="13.5" customHeight="1">
      <c r="A26" s="226" t="s">
        <v>208</v>
      </c>
      <c r="B26" s="231" t="s">
        <v>199</v>
      </c>
      <c r="C26" s="242">
        <f>ASC('総体女'!K30)</f>
      </c>
      <c r="D26" s="228">
        <f>IF(C26="","",'①学校情報'!$C$6)</f>
      </c>
      <c r="E26" s="248">
        <f>ASC('総体女'!N30)</f>
      </c>
      <c r="K26" s="218" t="s">
        <v>209</v>
      </c>
      <c r="L26" s="235" t="s">
        <v>192</v>
      </c>
      <c r="M26" s="239">
        <f>ASC('新人男'!G41)</f>
      </c>
      <c r="N26" s="220">
        <f>IF(M26="","",'①学校情報'!$C$6)</f>
      </c>
      <c r="O26" s="245">
        <f>ASC('新人男'!K41)</f>
      </c>
      <c r="U26" s="226" t="s">
        <v>210</v>
      </c>
      <c r="V26" s="227">
        <v>52</v>
      </c>
      <c r="W26" s="242">
        <f>ASC('選手権女'!G29)</f>
      </c>
      <c r="X26" s="228">
        <f>IF(W26="","",'①学校情報'!$C$6)</f>
      </c>
      <c r="Y26" s="248">
        <f>ASC('選手権女'!K29)</f>
      </c>
    </row>
    <row r="27" spans="1:25" ht="13.5" customHeight="1">
      <c r="A27" s="226" t="s">
        <v>208</v>
      </c>
      <c r="B27" s="231" t="s">
        <v>199</v>
      </c>
      <c r="C27" s="242">
        <f>ASC('総体女'!K31)</f>
      </c>
      <c r="D27" s="228">
        <f>IF(C27="","",'①学校情報'!$C$6)</f>
      </c>
      <c r="E27" s="248">
        <f>ASC('総体女'!N31)</f>
      </c>
      <c r="K27" s="218" t="s">
        <v>209</v>
      </c>
      <c r="L27" s="235" t="s">
        <v>191</v>
      </c>
      <c r="M27" s="239">
        <f>ASC('新人男'!G42)</f>
      </c>
      <c r="N27" s="220">
        <f>IF(M27="","",'①学校情報'!$C$6)</f>
      </c>
      <c r="O27" s="245">
        <f>ASC('新人男'!K42)</f>
      </c>
      <c r="U27" s="226" t="s">
        <v>210</v>
      </c>
      <c r="V27" s="227">
        <v>57</v>
      </c>
      <c r="W27" s="242">
        <f>ASC('選手権女'!G30)</f>
      </c>
      <c r="X27" s="228">
        <f>IF(W27="","",'①学校情報'!$C$6)</f>
      </c>
      <c r="Y27" s="248">
        <f>ASC('選手権女'!K30)</f>
      </c>
    </row>
    <row r="28" spans="1:25" ht="13.5" customHeight="1">
      <c r="A28" s="226" t="s">
        <v>208</v>
      </c>
      <c r="B28" s="231" t="s">
        <v>199</v>
      </c>
      <c r="C28" s="242">
        <f>ASC('総体女'!K32)</f>
      </c>
      <c r="D28" s="228">
        <f>IF(C28="","",'①学校情報'!$C$6)</f>
      </c>
      <c r="E28" s="248">
        <f>ASC('総体女'!N32)</f>
      </c>
      <c r="K28" s="218" t="s">
        <v>207</v>
      </c>
      <c r="L28" s="235" t="s">
        <v>229</v>
      </c>
      <c r="M28" s="239">
        <f>ASC('新人男'!G43)</f>
      </c>
      <c r="N28" s="220">
        <f>IF(M28="","",'①学校情報'!$C$6)</f>
      </c>
      <c r="O28" s="245">
        <f>ASC('新人男'!K43)</f>
      </c>
      <c r="U28" s="226" t="s">
        <v>210</v>
      </c>
      <c r="V28" s="227">
        <v>57</v>
      </c>
      <c r="W28" s="242">
        <f>ASC('選手権女'!G31)</f>
      </c>
      <c r="X28" s="228">
        <f>IF(W28="","",'①学校情報'!$C$6)</f>
      </c>
      <c r="Y28" s="248">
        <f>ASC('選手権女'!K31)</f>
      </c>
    </row>
    <row r="29" spans="1:25" ht="13.5" customHeight="1">
      <c r="A29" s="226" t="s">
        <v>208</v>
      </c>
      <c r="B29" s="231" t="s">
        <v>254</v>
      </c>
      <c r="C29" s="242">
        <f>ASC('総体女'!K33)</f>
      </c>
      <c r="D29" s="228">
        <f>IF(C29="","",'①学校情報'!$C$6)</f>
      </c>
      <c r="E29" s="248">
        <f>ASC('総体女'!N33)</f>
      </c>
      <c r="K29" s="218" t="s">
        <v>207</v>
      </c>
      <c r="L29" s="235" t="s">
        <v>229</v>
      </c>
      <c r="M29" s="239">
        <f>ASC('新人男'!G44)</f>
      </c>
      <c r="N29" s="220">
        <f>IF(M29="","",'①学校情報'!$C$6)</f>
      </c>
      <c r="O29" s="245">
        <f>ASC('新人男'!K44)</f>
      </c>
      <c r="U29" s="226" t="s">
        <v>210</v>
      </c>
      <c r="V29" s="227">
        <v>57</v>
      </c>
      <c r="W29" s="242">
        <f>ASC('選手権女'!G32)</f>
      </c>
      <c r="X29" s="228">
        <f>IF(W29="","",'①学校情報'!$C$6)</f>
      </c>
      <c r="Y29" s="248">
        <f>ASC('選手権女'!K32)</f>
      </c>
    </row>
    <row r="30" spans="1:25" ht="13.5" customHeight="1">
      <c r="A30" s="226" t="s">
        <v>208</v>
      </c>
      <c r="B30" s="231" t="s">
        <v>254</v>
      </c>
      <c r="C30" s="242">
        <f>ASC('総体女'!K34)</f>
      </c>
      <c r="D30" s="228">
        <f>IF(C30="","",'①学校情報'!$C$6)</f>
      </c>
      <c r="E30" s="248">
        <f>ASC('総体女'!N34)</f>
      </c>
      <c r="K30" s="218" t="s">
        <v>209</v>
      </c>
      <c r="L30" s="235" t="s">
        <v>255</v>
      </c>
      <c r="M30" s="239">
        <f>ASC('新人男'!G45)</f>
      </c>
      <c r="N30" s="220">
        <f>IF(M30="","",'①学校情報'!$C$6)</f>
      </c>
      <c r="O30" s="245">
        <f>ASC('新人男'!K45)</f>
      </c>
      <c r="U30" s="226" t="s">
        <v>210</v>
      </c>
      <c r="V30" s="227">
        <v>57</v>
      </c>
      <c r="W30" s="242">
        <f>ASC('選手権女'!G33)</f>
      </c>
      <c r="X30" s="228">
        <f>IF(W30="","",'①学校情報'!$C$6)</f>
      </c>
      <c r="Y30" s="248">
        <f>ASC('選手権女'!K33)</f>
      </c>
    </row>
    <row r="31" spans="1:25" ht="13.5" customHeight="1">
      <c r="A31" s="226" t="s">
        <v>208</v>
      </c>
      <c r="B31" s="231" t="s">
        <v>254</v>
      </c>
      <c r="C31" s="242">
        <f>ASC('総体女'!K35)</f>
      </c>
      <c r="D31" s="228">
        <f>IF(C31="","",'①学校情報'!$C$6)</f>
      </c>
      <c r="E31" s="248">
        <f>ASC('総体女'!N35)</f>
      </c>
      <c r="K31" s="218" t="s">
        <v>209</v>
      </c>
      <c r="L31" s="220" t="s">
        <v>256</v>
      </c>
      <c r="M31" s="239">
        <f>ASC('新人男'!G46)</f>
      </c>
      <c r="N31" s="220">
        <f>IF(M31="","",'①学校情報'!$C$6)</f>
      </c>
      <c r="O31" s="245">
        <f>ASC('新人男'!K46)</f>
      </c>
      <c r="U31" s="226" t="s">
        <v>210</v>
      </c>
      <c r="V31" s="227">
        <v>63</v>
      </c>
      <c r="W31" s="242">
        <f>ASC('選手権女'!G34)</f>
      </c>
      <c r="X31" s="228">
        <f>IF(W31="","",'①学校情報'!$C$6)</f>
      </c>
      <c r="Y31" s="248">
        <f>ASC('選手権女'!K34)</f>
      </c>
    </row>
    <row r="32" spans="1:25" ht="13.5" customHeight="1">
      <c r="A32" s="226" t="s">
        <v>208</v>
      </c>
      <c r="B32" s="231" t="s">
        <v>254</v>
      </c>
      <c r="C32" s="242">
        <f>ASC('総体女'!K36)</f>
      </c>
      <c r="D32" s="228">
        <f>IF(C32="","",'①学校情報'!$C$6)</f>
      </c>
      <c r="E32" s="248">
        <f>ASC('総体女'!N36)</f>
      </c>
      <c r="K32" s="218" t="s">
        <v>207</v>
      </c>
      <c r="L32" s="220" t="s">
        <v>230</v>
      </c>
      <c r="M32" s="239">
        <f>ASC('新人男'!G47)</f>
      </c>
      <c r="N32" s="220">
        <f>IF(M32="","",'①学校情報'!$C$6)</f>
      </c>
      <c r="O32" s="245">
        <f>ASC('新人男'!K47)</f>
      </c>
      <c r="U32" s="226" t="s">
        <v>210</v>
      </c>
      <c r="V32" s="227">
        <v>63</v>
      </c>
      <c r="W32" s="242">
        <f>ASC('選手権女'!G35)</f>
      </c>
      <c r="X32" s="228">
        <f>IF(W32="","",'①学校情報'!$C$6)</f>
      </c>
      <c r="Y32" s="248">
        <f>ASC('選手権女'!K35)</f>
      </c>
    </row>
    <row r="33" spans="1:25" ht="13.5" customHeight="1">
      <c r="A33" s="226" t="s">
        <v>208</v>
      </c>
      <c r="B33" s="231" t="s">
        <v>257</v>
      </c>
      <c r="C33" s="242">
        <f>ASC('総体女'!K37)</f>
      </c>
      <c r="D33" s="228">
        <f>IF(C33="","",'①学校情報'!$C$6)</f>
      </c>
      <c r="E33" s="248">
        <f>ASC('総体女'!N37)</f>
      </c>
      <c r="K33" s="218" t="s">
        <v>207</v>
      </c>
      <c r="L33" s="220" t="s">
        <v>230</v>
      </c>
      <c r="M33" s="239">
        <f>ASC('新人男'!G48)</f>
      </c>
      <c r="N33" s="220">
        <f>IF(M33="","",'①学校情報'!$C$6)</f>
      </c>
      <c r="O33" s="245">
        <f>ASC('新人男'!K48)</f>
      </c>
      <c r="U33" s="226" t="s">
        <v>210</v>
      </c>
      <c r="V33" s="227">
        <v>63</v>
      </c>
      <c r="W33" s="242">
        <f>ASC('選手権女'!G36)</f>
      </c>
      <c r="X33" s="228">
        <f>IF(W33="","",'①学校情報'!$C$6)</f>
      </c>
      <c r="Y33" s="248">
        <f>ASC('選手権女'!K36)</f>
      </c>
    </row>
    <row r="34" spans="1:25" ht="13.5" customHeight="1">
      <c r="A34" s="226" t="s">
        <v>208</v>
      </c>
      <c r="B34" s="231" t="s">
        <v>257</v>
      </c>
      <c r="C34" s="242">
        <f>ASC('総体女'!K38)</f>
      </c>
      <c r="D34" s="228">
        <f>IF(C34="","",'①学校情報'!$C$6)</f>
      </c>
      <c r="E34" s="248">
        <f>ASC('総体女'!N38)</f>
      </c>
      <c r="K34" s="221" t="s">
        <v>209</v>
      </c>
      <c r="L34" s="222" t="s">
        <v>256</v>
      </c>
      <c r="M34" s="240">
        <f>ASC('新人男'!G49)</f>
      </c>
      <c r="N34" s="222">
        <f>IF(M34="","",'①学校情報'!$C$6)</f>
      </c>
      <c r="O34" s="246">
        <f>ASC('新人男'!K49)</f>
      </c>
      <c r="U34" s="226" t="s">
        <v>210</v>
      </c>
      <c r="V34" s="227">
        <v>63</v>
      </c>
      <c r="W34" s="242">
        <f>ASC('選手権女'!G37)</f>
      </c>
      <c r="X34" s="228">
        <f>IF(W34="","",'①学校情報'!$C$6)</f>
      </c>
      <c r="Y34" s="248">
        <f>ASC('選手権女'!K37)</f>
      </c>
    </row>
    <row r="35" spans="1:25" ht="13.5" customHeight="1">
      <c r="A35" s="226" t="s">
        <v>208</v>
      </c>
      <c r="B35" s="231" t="s">
        <v>257</v>
      </c>
      <c r="C35" s="242">
        <f>ASC('総体女'!K39)</f>
      </c>
      <c r="D35" s="228">
        <f>IF(C35="","",'①学校情報'!$C$6)</f>
      </c>
      <c r="E35" s="248">
        <f>ASC('総体女'!N39)</f>
      </c>
      <c r="K35" s="223" t="s">
        <v>210</v>
      </c>
      <c r="L35" s="233" t="s">
        <v>258</v>
      </c>
      <c r="M35" s="241">
        <f>ASC('新人女'!G22)</f>
      </c>
      <c r="N35" s="225">
        <f>IF(M35="","",'①学校情報'!$C$6)</f>
      </c>
      <c r="O35" s="247">
        <f>ASC('新人女'!K22)</f>
      </c>
      <c r="U35" s="226" t="s">
        <v>210</v>
      </c>
      <c r="V35" s="228" t="s">
        <v>206</v>
      </c>
      <c r="W35" s="242">
        <f>ASC('選手権女'!G38)</f>
      </c>
      <c r="X35" s="228">
        <f>IF(W35="","",'①学校情報'!$C$6)</f>
      </c>
      <c r="Y35" s="248">
        <f>ASC('選手権女'!K38)</f>
      </c>
    </row>
    <row r="36" spans="1:25" ht="13.5" customHeight="1">
      <c r="A36" s="226" t="s">
        <v>208</v>
      </c>
      <c r="B36" s="231" t="s">
        <v>257</v>
      </c>
      <c r="C36" s="242">
        <f>ASC('総体女'!K40)</f>
      </c>
      <c r="D36" s="228">
        <f>IF(C36="","",'①学校情報'!$C$6)</f>
      </c>
      <c r="E36" s="248">
        <f>ASC('総体女'!N40)</f>
      </c>
      <c r="K36" s="226" t="s">
        <v>210</v>
      </c>
      <c r="L36" s="231" t="s">
        <v>258</v>
      </c>
      <c r="M36" s="242">
        <f>ASC('新人女'!G23)</f>
      </c>
      <c r="N36" s="228">
        <f>IF(M36="","",'①学校情報'!$C$6)</f>
      </c>
      <c r="O36" s="248">
        <f>ASC('新人女'!K23)</f>
      </c>
      <c r="U36" s="226" t="s">
        <v>210</v>
      </c>
      <c r="V36" s="228" t="s">
        <v>206</v>
      </c>
      <c r="W36" s="242">
        <f>ASC('選手権女'!G39)</f>
      </c>
      <c r="X36" s="228">
        <f>IF(W36="","",'①学校情報'!$C$6)</f>
      </c>
      <c r="Y36" s="248">
        <f>ASC('選手権女'!K39)</f>
      </c>
    </row>
    <row r="37" spans="1:25" ht="13.5" customHeight="1">
      <c r="A37" s="226" t="s">
        <v>208</v>
      </c>
      <c r="B37" s="231" t="s">
        <v>259</v>
      </c>
      <c r="C37" s="242">
        <f>ASC('総体女'!K41)</f>
      </c>
      <c r="D37" s="228">
        <f>IF(C37="","",'①学校情報'!$C$6)</f>
      </c>
      <c r="E37" s="248">
        <f>ASC('総体女'!N41)</f>
      </c>
      <c r="K37" s="226" t="s">
        <v>210</v>
      </c>
      <c r="L37" s="231" t="s">
        <v>220</v>
      </c>
      <c r="M37" s="242">
        <f>ASC('新人女'!G24)</f>
      </c>
      <c r="N37" s="228">
        <f>IF(M37="","",'①学校情報'!$C$6)</f>
      </c>
      <c r="O37" s="248">
        <f>ASC('新人女'!K24)</f>
      </c>
      <c r="U37" s="226" t="s">
        <v>210</v>
      </c>
      <c r="V37" s="228" t="s">
        <v>206</v>
      </c>
      <c r="W37" s="242">
        <f>ASC('選手権女'!G40)</f>
      </c>
      <c r="X37" s="228">
        <f>IF(W37="","",'①学校情報'!$C$6)</f>
      </c>
      <c r="Y37" s="248">
        <f>ASC('選手権女'!K40)</f>
      </c>
    </row>
    <row r="38" spans="1:25" ht="13.5" customHeight="1">
      <c r="A38" s="226" t="s">
        <v>208</v>
      </c>
      <c r="B38" s="231" t="s">
        <v>259</v>
      </c>
      <c r="C38" s="242">
        <f>ASC('総体女'!K42)</f>
      </c>
      <c r="D38" s="228">
        <f>IF(C38="","",'①学校情報'!$C$6)</f>
      </c>
      <c r="E38" s="248">
        <f>ASC('総体女'!N42)</f>
      </c>
      <c r="K38" s="226" t="s">
        <v>210</v>
      </c>
      <c r="L38" s="231" t="s">
        <v>220</v>
      </c>
      <c r="M38" s="242">
        <f>ASC('新人女'!G25)</f>
      </c>
      <c r="N38" s="228">
        <f>IF(M38="","",'①学校情報'!$C$6)</f>
      </c>
      <c r="O38" s="248">
        <f>ASC('新人女'!K25)</f>
      </c>
      <c r="U38" s="229" t="s">
        <v>210</v>
      </c>
      <c r="V38" s="230" t="s">
        <v>206</v>
      </c>
      <c r="W38" s="243">
        <f>ASC('選手権女'!G41)</f>
      </c>
      <c r="X38" s="230">
        <f>IF(W38="","",'①学校情報'!$C$6)</f>
      </c>
      <c r="Y38" s="249">
        <f>ASC('選手権女'!K41)</f>
      </c>
    </row>
    <row r="39" spans="1:15" ht="10.5">
      <c r="A39" s="226" t="s">
        <v>208</v>
      </c>
      <c r="B39" s="231" t="s">
        <v>259</v>
      </c>
      <c r="C39" s="242">
        <f>ASC('総体女'!K43)</f>
      </c>
      <c r="D39" s="228">
        <f>IF(C39="","",'①学校情報'!$C$6)</f>
      </c>
      <c r="E39" s="248">
        <f>ASC('総体女'!N43)</f>
      </c>
      <c r="K39" s="226" t="s">
        <v>210</v>
      </c>
      <c r="L39" s="231" t="s">
        <v>260</v>
      </c>
      <c r="M39" s="242">
        <f>ASC('新人女'!G26)</f>
      </c>
      <c r="N39" s="228">
        <f>IF(M39="","",'①学校情報'!$C$6)</f>
      </c>
      <c r="O39" s="248">
        <f>ASC('新人女'!K26)</f>
      </c>
    </row>
    <row r="40" spans="1:15" ht="10.5">
      <c r="A40" s="226" t="s">
        <v>208</v>
      </c>
      <c r="B40" s="231" t="s">
        <v>259</v>
      </c>
      <c r="C40" s="242">
        <f>ASC('総体女'!K44)</f>
      </c>
      <c r="D40" s="228">
        <f>IF(C40="","",'①学校情報'!$C$6)</f>
      </c>
      <c r="E40" s="248">
        <f>ASC('総体女'!N44)</f>
      </c>
      <c r="K40" s="226" t="s">
        <v>210</v>
      </c>
      <c r="L40" s="231" t="s">
        <v>260</v>
      </c>
      <c r="M40" s="242">
        <f>ASC('新人女'!G27)</f>
      </c>
      <c r="N40" s="228">
        <f>IF(M40="","",'①学校情報'!$C$6)</f>
      </c>
      <c r="O40" s="248">
        <f>ASC('新人女'!K27)</f>
      </c>
    </row>
    <row r="41" spans="1:15" ht="10.5">
      <c r="A41" s="226" t="s">
        <v>208</v>
      </c>
      <c r="B41" s="231" t="s">
        <v>260</v>
      </c>
      <c r="C41" s="242">
        <f>ASC('総体女'!K45)</f>
      </c>
      <c r="D41" s="228">
        <f>IF(C41="","",'①学校情報'!$C$6)</f>
      </c>
      <c r="E41" s="248">
        <f>ASC('総体女'!N45)</f>
      </c>
      <c r="K41" s="226" t="s">
        <v>210</v>
      </c>
      <c r="L41" s="231" t="s">
        <v>260</v>
      </c>
      <c r="M41" s="242">
        <f>ASC('新人女'!G28)</f>
      </c>
      <c r="N41" s="228">
        <f>IF(M41="","",'①学校情報'!$C$6)</f>
      </c>
      <c r="O41" s="248">
        <f>ASC('新人女'!K28)</f>
      </c>
    </row>
    <row r="42" spans="1:15" ht="10.5">
      <c r="A42" s="226" t="s">
        <v>208</v>
      </c>
      <c r="B42" s="231" t="s">
        <v>260</v>
      </c>
      <c r="C42" s="242">
        <f>ASC('総体女'!K46)</f>
      </c>
      <c r="D42" s="228">
        <f>IF(C42="","",'①学校情報'!$C$6)</f>
      </c>
      <c r="E42" s="248">
        <f>ASC('総体女'!N46)</f>
      </c>
      <c r="K42" s="226" t="s">
        <v>210</v>
      </c>
      <c r="L42" s="231" t="s">
        <v>260</v>
      </c>
      <c r="M42" s="242">
        <f>ASC('新人女'!G29)</f>
      </c>
      <c r="N42" s="228">
        <f>IF(M42="","",'①学校情報'!$C$6)</f>
      </c>
      <c r="O42" s="248">
        <f>ASC('新人女'!K29)</f>
      </c>
    </row>
    <row r="43" spans="1:15" ht="10.5">
      <c r="A43" s="226" t="s">
        <v>208</v>
      </c>
      <c r="B43" s="231" t="s">
        <v>260</v>
      </c>
      <c r="C43" s="242">
        <f>ASC('総体女'!K47)</f>
      </c>
      <c r="D43" s="228">
        <f>IF(C43="","",'①学校情報'!$C$6)</f>
      </c>
      <c r="E43" s="248">
        <f>ASC('総体女'!N47)</f>
      </c>
      <c r="K43" s="226" t="s">
        <v>210</v>
      </c>
      <c r="L43" s="231" t="s">
        <v>259</v>
      </c>
      <c r="M43" s="242">
        <f>ASC('新人女'!G30)</f>
      </c>
      <c r="N43" s="228">
        <f>IF(M43="","",'①学校情報'!$C$6)</f>
      </c>
      <c r="O43" s="248">
        <f>ASC('新人女'!K30)</f>
      </c>
    </row>
    <row r="44" spans="1:15" ht="10.5">
      <c r="A44" s="226" t="s">
        <v>208</v>
      </c>
      <c r="B44" s="231" t="s">
        <v>260</v>
      </c>
      <c r="C44" s="242">
        <f>ASC('総体女'!K48)</f>
      </c>
      <c r="D44" s="228">
        <f>IF(C44="","",'①学校情報'!$C$6)</f>
      </c>
      <c r="E44" s="248">
        <f>ASC('総体女'!N48)</f>
      </c>
      <c r="K44" s="226" t="s">
        <v>210</v>
      </c>
      <c r="L44" s="231" t="s">
        <v>259</v>
      </c>
      <c r="M44" s="242">
        <f>ASC('新人女'!G31)</f>
      </c>
      <c r="N44" s="228">
        <f>IF(M44="","",'①学校情報'!$C$6)</f>
      </c>
      <c r="O44" s="248">
        <f>ASC('新人女'!K31)</f>
      </c>
    </row>
    <row r="45" spans="1:15" ht="10.5">
      <c r="A45" s="226" t="s">
        <v>208</v>
      </c>
      <c r="B45" s="231" t="s">
        <v>258</v>
      </c>
      <c r="C45" s="242">
        <f>ASC('総体女'!K49)</f>
      </c>
      <c r="D45" s="228">
        <f>IF(C45="","",'①学校情報'!$C$6)</f>
      </c>
      <c r="E45" s="248">
        <f>ASC('総体女'!N49)</f>
      </c>
      <c r="K45" s="226" t="s">
        <v>210</v>
      </c>
      <c r="L45" s="231" t="s">
        <v>259</v>
      </c>
      <c r="M45" s="242">
        <f>ASC('新人女'!G32)</f>
      </c>
      <c r="N45" s="228">
        <f>IF(M45="","",'①学校情報'!$C$6)</f>
      </c>
      <c r="O45" s="248">
        <f>ASC('新人女'!K32)</f>
      </c>
    </row>
    <row r="46" spans="1:15" ht="10.5">
      <c r="A46" s="226" t="s">
        <v>208</v>
      </c>
      <c r="B46" s="231" t="s">
        <v>258</v>
      </c>
      <c r="C46" s="242">
        <f>ASC('総体女'!K50)</f>
      </c>
      <c r="D46" s="228">
        <f>IF(C46="","",'①学校情報'!$C$6)</f>
      </c>
      <c r="E46" s="248">
        <f>ASC('総体女'!N50)</f>
      </c>
      <c r="K46" s="226" t="s">
        <v>210</v>
      </c>
      <c r="L46" s="231" t="s">
        <v>259</v>
      </c>
      <c r="M46" s="242">
        <f>ASC('新人女'!G33)</f>
      </c>
      <c r="N46" s="228">
        <f>IF(M46="","",'①学校情報'!$C$6)</f>
      </c>
      <c r="O46" s="248">
        <f>ASC('新人女'!K33)</f>
      </c>
    </row>
    <row r="47" spans="1:15" ht="10.5">
      <c r="A47" s="226" t="s">
        <v>208</v>
      </c>
      <c r="B47" s="231" t="s">
        <v>258</v>
      </c>
      <c r="C47" s="242">
        <f>ASC('総体女'!K51)</f>
      </c>
      <c r="D47" s="228">
        <f>IF(C47="","",'①学校情報'!$C$6)</f>
      </c>
      <c r="E47" s="248">
        <f>ASC('総体女'!N51)</f>
      </c>
      <c r="K47" s="226" t="s">
        <v>210</v>
      </c>
      <c r="L47" s="231" t="s">
        <v>257</v>
      </c>
      <c r="M47" s="242">
        <f>ASC('新人女'!G34)</f>
      </c>
      <c r="N47" s="228">
        <f>IF(M47="","",'①学校情報'!$C$6)</f>
      </c>
      <c r="O47" s="248">
        <f>ASC('新人女'!K34)</f>
      </c>
    </row>
    <row r="48" spans="1:15" ht="10.5">
      <c r="A48" s="229" t="s">
        <v>208</v>
      </c>
      <c r="B48" s="232" t="s">
        <v>258</v>
      </c>
      <c r="C48" s="243">
        <f>ASC('総体女'!K52)</f>
      </c>
      <c r="D48" s="230">
        <f>IF(C48="","",'①学校情報'!$C$6)</f>
      </c>
      <c r="E48" s="249">
        <f>ASC('総体女'!N52)</f>
      </c>
      <c r="K48" s="226" t="s">
        <v>210</v>
      </c>
      <c r="L48" s="231" t="s">
        <v>257</v>
      </c>
      <c r="M48" s="242">
        <f>ASC('新人女'!G35)</f>
      </c>
      <c r="N48" s="228">
        <f>IF(M48="","",'①学校情報'!$C$6)</f>
      </c>
      <c r="O48" s="248">
        <f>ASC('新人女'!K35)</f>
      </c>
    </row>
    <row r="49" spans="11:15" ht="10.5">
      <c r="K49" s="226" t="s">
        <v>210</v>
      </c>
      <c r="L49" s="231" t="s">
        <v>257</v>
      </c>
      <c r="M49" s="242">
        <f>ASC('新人女'!G36)</f>
      </c>
      <c r="N49" s="228">
        <f>IF(M49="","",'①学校情報'!$C$6)</f>
      </c>
      <c r="O49" s="248">
        <f>ASC('新人女'!K36)</f>
      </c>
    </row>
    <row r="50" spans="11:15" ht="10.5">
      <c r="K50" s="226" t="s">
        <v>210</v>
      </c>
      <c r="L50" s="231" t="s">
        <v>257</v>
      </c>
      <c r="M50" s="242">
        <f>ASC('新人女'!G37)</f>
      </c>
      <c r="N50" s="228">
        <f>IF(M50="","",'①学校情報'!$C$6)</f>
      </c>
      <c r="O50" s="248">
        <f>ASC('新人女'!K37)</f>
      </c>
    </row>
    <row r="51" spans="11:15" ht="10.5">
      <c r="K51" s="226" t="s">
        <v>210</v>
      </c>
      <c r="L51" s="231" t="s">
        <v>254</v>
      </c>
      <c r="M51" s="242">
        <f>ASC('新人女'!G38)</f>
      </c>
      <c r="N51" s="228">
        <f>IF(M51="","",'①学校情報'!$C$6)</f>
      </c>
      <c r="O51" s="248">
        <f>ASC('新人女'!K38)</f>
      </c>
    </row>
    <row r="52" spans="11:15" ht="10.5">
      <c r="K52" s="226" t="s">
        <v>210</v>
      </c>
      <c r="L52" s="231" t="s">
        <v>254</v>
      </c>
      <c r="M52" s="242">
        <f>ASC('新人女'!G39)</f>
      </c>
      <c r="N52" s="228">
        <f>IF(M52="","",'①学校情報'!$C$6)</f>
      </c>
      <c r="O52" s="248">
        <f>ASC('新人女'!K39)</f>
      </c>
    </row>
    <row r="53" spans="11:15" ht="10.5">
      <c r="K53" s="226" t="s">
        <v>210</v>
      </c>
      <c r="L53" s="231" t="s">
        <v>254</v>
      </c>
      <c r="M53" s="242">
        <f>ASC('新人女'!G40)</f>
      </c>
      <c r="N53" s="228">
        <f>IF(M53="","",'①学校情報'!$C$6)</f>
      </c>
      <c r="O53" s="248">
        <f>ASC('新人女'!K40)</f>
      </c>
    </row>
    <row r="54" spans="11:15" ht="10.5">
      <c r="K54" s="226" t="s">
        <v>210</v>
      </c>
      <c r="L54" s="231" t="s">
        <v>254</v>
      </c>
      <c r="M54" s="242">
        <f>ASC('新人女'!G41)</f>
      </c>
      <c r="N54" s="228">
        <f>IF(M54="","",'①学校情報'!$C$6)</f>
      </c>
      <c r="O54" s="248">
        <f>ASC('新人女'!K41)</f>
      </c>
    </row>
    <row r="55" spans="11:15" ht="10.5">
      <c r="K55" s="226" t="s">
        <v>210</v>
      </c>
      <c r="L55" s="231" t="s">
        <v>261</v>
      </c>
      <c r="M55" s="242">
        <f>ASC('新人女'!G42)</f>
      </c>
      <c r="N55" s="228">
        <f>IF(M55="","",'①学校情報'!$C$6)</f>
      </c>
      <c r="O55" s="248">
        <f>ASC('新人女'!K42)</f>
      </c>
    </row>
    <row r="56" spans="11:15" ht="10.5">
      <c r="K56" s="226" t="s">
        <v>210</v>
      </c>
      <c r="L56" s="231" t="s">
        <v>261</v>
      </c>
      <c r="M56" s="242">
        <f>ASC('新人女'!G43)</f>
      </c>
      <c r="N56" s="228">
        <f>IF(M56="","",'①学校情報'!$C$6)</f>
      </c>
      <c r="O56" s="248">
        <f>ASC('新人女'!K43)</f>
      </c>
    </row>
    <row r="57" spans="11:15" ht="10.5">
      <c r="K57" s="226" t="s">
        <v>210</v>
      </c>
      <c r="L57" s="231" t="s">
        <v>261</v>
      </c>
      <c r="M57" s="242">
        <f>ASC('新人女'!G44)</f>
      </c>
      <c r="N57" s="228">
        <f>IF(M57="","",'①学校情報'!$C$6)</f>
      </c>
      <c r="O57" s="248">
        <f>ASC('新人女'!K44)</f>
      </c>
    </row>
    <row r="58" spans="11:15" ht="10.5">
      <c r="K58" s="226" t="s">
        <v>210</v>
      </c>
      <c r="L58" s="231" t="s">
        <v>261</v>
      </c>
      <c r="M58" s="242">
        <f>ASC('新人女'!G45)</f>
      </c>
      <c r="N58" s="228">
        <f>IF(M58="","",'①学校情報'!$C$6)</f>
      </c>
      <c r="O58" s="248">
        <f>ASC('新人女'!K45)</f>
      </c>
    </row>
    <row r="59" spans="11:15" ht="10.5">
      <c r="K59" s="226" t="s">
        <v>210</v>
      </c>
      <c r="L59" s="231" t="s">
        <v>262</v>
      </c>
      <c r="M59" s="242">
        <f>ASC('新人女'!G46)</f>
      </c>
      <c r="N59" s="228">
        <f>IF(M59="","",'①学校情報'!$C$6)</f>
      </c>
      <c r="O59" s="248">
        <f>ASC('新人女'!K46)</f>
      </c>
    </row>
    <row r="60" spans="11:15" ht="10.5">
      <c r="K60" s="226" t="s">
        <v>210</v>
      </c>
      <c r="L60" s="231" t="s">
        <v>262</v>
      </c>
      <c r="M60" s="242">
        <f>ASC('新人女'!G47)</f>
      </c>
      <c r="N60" s="228">
        <f>IF(M60="","",'①学校情報'!$C$6)</f>
      </c>
      <c r="O60" s="248">
        <f>ASC('新人女'!K47)</f>
      </c>
    </row>
    <row r="61" spans="11:15" ht="10.5">
      <c r="K61" s="226" t="s">
        <v>210</v>
      </c>
      <c r="L61" s="231" t="s">
        <v>262</v>
      </c>
      <c r="M61" s="242">
        <f>ASC('新人女'!G48)</f>
      </c>
      <c r="N61" s="228">
        <f>IF(M61="","",'①学校情報'!$C$6)</f>
      </c>
      <c r="O61" s="248">
        <f>ASC('新人女'!K48)</f>
      </c>
    </row>
    <row r="62" spans="11:15" ht="10.5">
      <c r="K62" s="229" t="s">
        <v>210</v>
      </c>
      <c r="L62" s="232" t="s">
        <v>262</v>
      </c>
      <c r="M62" s="243">
        <f>ASC('新人女'!G49)</f>
      </c>
      <c r="N62" s="230">
        <f>IF(M62="","",'①学校情報'!$C$6)</f>
      </c>
      <c r="O62" s="249">
        <f>ASC('新人女'!K49)</f>
      </c>
    </row>
  </sheetData>
  <sheetProtection/>
  <mergeCells count="1">
    <mergeCell ref="A1:L2"/>
  </mergeCells>
  <printOptions/>
  <pageMargins left="0.787" right="0.787" top="0.984" bottom="0.984" header="0.512" footer="0.512"/>
  <pageSetup horizontalDpi="300" verticalDpi="300" orientation="portrait" paperSize="9" r:id="rId1"/>
  <ignoredErrors>
    <ignoredError sqref="B9:B22 B25:B51 L34 L7 L10:L11 L14:L15 L18:L19 L22:L23 L26:L27 L30:L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showGridLines="0" view="pageBreakPreview" zoomScaleSheetLayoutView="100" zoomScalePageLayoutView="0" workbookViewId="0" topLeftCell="A1">
      <selection activeCell="C3" sqref="C3"/>
    </sheetView>
  </sheetViews>
  <sheetFormatPr defaultColWidth="8.796875" defaultRowHeight="14.25"/>
  <cols>
    <col min="1" max="1" width="9" style="8" customWidth="1"/>
    <col min="2" max="2" width="14" style="8" bestFit="1" customWidth="1"/>
    <col min="3" max="3" width="20.69921875" style="46" customWidth="1"/>
    <col min="4" max="4" width="11.5" style="8" bestFit="1" customWidth="1"/>
    <col min="5" max="5" width="17.09765625" style="8" customWidth="1"/>
    <col min="6" max="6" width="9.8984375" style="8" customWidth="1"/>
    <col min="7" max="7" width="2.8984375" style="347" customWidth="1"/>
    <col min="8" max="8" width="9" style="8" customWidth="1"/>
    <col min="9" max="50" width="4.5" style="8" customWidth="1"/>
    <col min="51" max="16384" width="9" style="8" customWidth="1"/>
  </cols>
  <sheetData>
    <row r="1" spans="1:5" ht="45.75" customHeight="1" thickBot="1" thickTop="1">
      <c r="A1" s="317"/>
      <c r="B1" s="495" t="s">
        <v>354</v>
      </c>
      <c r="C1" s="496"/>
      <c r="D1" s="496"/>
      <c r="E1" s="497"/>
    </row>
    <row r="2" spans="2:5" ht="28.5" customHeight="1" thickBot="1" thickTop="1">
      <c r="B2" s="501" t="s">
        <v>84</v>
      </c>
      <c r="C2" s="501"/>
      <c r="D2" s="501"/>
      <c r="E2" s="501"/>
    </row>
    <row r="3" spans="2:13" ht="28.5" customHeight="1" thickBot="1" thickTop="1">
      <c r="B3" s="47" t="s">
        <v>83</v>
      </c>
      <c r="C3" s="353"/>
      <c r="D3" s="498"/>
      <c r="E3" s="499"/>
      <c r="H3" s="7"/>
      <c r="I3" s="7"/>
      <c r="J3" s="7"/>
      <c r="K3" s="7"/>
      <c r="L3" s="7"/>
      <c r="M3" s="7"/>
    </row>
    <row r="4" spans="2:5" ht="28.5" customHeight="1" thickTop="1">
      <c r="B4" s="48" t="s">
        <v>50</v>
      </c>
      <c r="C4" s="49">
        <f>IF(C3="","",VALUE(LEFT(C3,2)))</f>
      </c>
      <c r="E4" s="50"/>
    </row>
    <row r="5" spans="2:5" ht="28.5" customHeight="1">
      <c r="B5" s="47" t="s">
        <v>39</v>
      </c>
      <c r="C5" s="51">
        <f>IF(C4="","",VLOOKUP(C4,$B$36:$C$116,2))</f>
      </c>
      <c r="D5" s="7"/>
      <c r="E5" s="7"/>
    </row>
    <row r="6" spans="2:5" ht="28.5" customHeight="1" thickBot="1">
      <c r="B6" s="47" t="s">
        <v>85</v>
      </c>
      <c r="C6" s="51">
        <f>IF(C4="","",VLOOKUP(C4,$B$36:$D$115,3))</f>
      </c>
      <c r="D6" s="7"/>
      <c r="E6" s="7"/>
    </row>
    <row r="7" spans="2:6" ht="30" customHeight="1" thickBot="1" thickTop="1">
      <c r="B7" s="52" t="s">
        <v>126</v>
      </c>
      <c r="C7" s="282" t="s">
        <v>376</v>
      </c>
      <c r="D7" s="7"/>
      <c r="E7" s="7"/>
      <c r="F7" s="7"/>
    </row>
    <row r="8" spans="2:7" ht="30" customHeight="1" thickBot="1" thickTop="1">
      <c r="B8" s="52" t="s">
        <v>41</v>
      </c>
      <c r="C8" s="313" t="s">
        <v>376</v>
      </c>
      <c r="D8" s="314"/>
      <c r="E8" s="314"/>
      <c r="F8" s="315"/>
      <c r="G8" s="348"/>
    </row>
    <row r="9" spans="2:6" ht="30" customHeight="1" thickBot="1" thickTop="1">
      <c r="B9" s="53" t="s">
        <v>121</v>
      </c>
      <c r="C9" s="283" t="s">
        <v>376</v>
      </c>
      <c r="D9" s="7"/>
      <c r="E9" s="7"/>
      <c r="F9" s="7"/>
    </row>
    <row r="10" spans="2:6" ht="30" customHeight="1" thickBot="1" thickTop="1">
      <c r="B10" s="47" t="s">
        <v>40</v>
      </c>
      <c r="C10" s="284" t="s">
        <v>376</v>
      </c>
      <c r="D10" s="7"/>
      <c r="E10" s="7"/>
      <c r="F10" s="7"/>
    </row>
    <row r="11" spans="2:6" ht="30" customHeight="1" thickBot="1" thickTop="1">
      <c r="B11" s="47" t="s">
        <v>180</v>
      </c>
      <c r="C11" s="284" t="s">
        <v>376</v>
      </c>
      <c r="D11" s="7"/>
      <c r="E11" s="7"/>
      <c r="F11" s="7"/>
    </row>
    <row r="12" spans="2:3" ht="30" customHeight="1" thickBot="1" thickTop="1">
      <c r="B12" s="47" t="s">
        <v>181</v>
      </c>
      <c r="C12" s="284" t="s">
        <v>376</v>
      </c>
    </row>
    <row r="13" spans="2:5" ht="43.5" customHeight="1" thickTop="1">
      <c r="B13" s="500"/>
      <c r="C13" s="500"/>
      <c r="D13" s="500"/>
      <c r="E13" s="500"/>
    </row>
    <row r="14" ht="17.25">
      <c r="B14" s="7"/>
    </row>
    <row r="36" spans="1:5" ht="17.25">
      <c r="A36" s="332" t="str">
        <f aca="true" t="shared" si="0" ref="A36:A74">"県立"&amp;C36&amp;"高校"</f>
        <v>県立鳥栖高校</v>
      </c>
      <c r="B36" s="332">
        <v>11</v>
      </c>
      <c r="C36" s="333" t="s">
        <v>42</v>
      </c>
      <c r="D36" s="332" t="s">
        <v>130</v>
      </c>
      <c r="E36" s="332" t="str">
        <f>B36&amp;" "&amp;C36</f>
        <v>11 鳥栖</v>
      </c>
    </row>
    <row r="37" spans="1:5" ht="17.25">
      <c r="A37" s="332" t="str">
        <f t="shared" si="0"/>
        <v>県立三養基高校</v>
      </c>
      <c r="B37" s="332">
        <v>12</v>
      </c>
      <c r="C37" s="333" t="s">
        <v>55</v>
      </c>
      <c r="D37" s="332" t="s">
        <v>131</v>
      </c>
      <c r="E37" s="332" t="str">
        <f aca="true" t="shared" si="1" ref="E37:E83">B37&amp;" "&amp;C37</f>
        <v>12 三養基</v>
      </c>
    </row>
    <row r="38" spans="1:5" ht="17.25">
      <c r="A38" s="332" t="str">
        <f t="shared" si="0"/>
        <v>県立神埼高校</v>
      </c>
      <c r="B38" s="332">
        <v>13</v>
      </c>
      <c r="C38" s="333" t="s">
        <v>182</v>
      </c>
      <c r="D38" s="332" t="s">
        <v>132</v>
      </c>
      <c r="E38" s="332" t="str">
        <f t="shared" si="1"/>
        <v>13 神埼</v>
      </c>
    </row>
    <row r="39" spans="1:5" ht="17.25">
      <c r="A39" s="332" t="str">
        <f t="shared" si="0"/>
        <v>県立佐賀東高校</v>
      </c>
      <c r="B39" s="332">
        <v>14</v>
      </c>
      <c r="C39" s="333" t="s">
        <v>51</v>
      </c>
      <c r="D39" s="332" t="s">
        <v>133</v>
      </c>
      <c r="E39" s="332" t="str">
        <f t="shared" si="1"/>
        <v>14 佐賀東</v>
      </c>
    </row>
    <row r="40" spans="1:5" ht="17.25">
      <c r="A40" s="332" t="str">
        <f t="shared" si="0"/>
        <v>県立佐賀西高校</v>
      </c>
      <c r="B40" s="332">
        <v>15</v>
      </c>
      <c r="C40" s="333" t="s">
        <v>52</v>
      </c>
      <c r="D40" s="332" t="s">
        <v>134</v>
      </c>
      <c r="E40" s="332" t="str">
        <f t="shared" si="1"/>
        <v>15 佐賀西</v>
      </c>
    </row>
    <row r="41" spans="1:5" ht="17.25">
      <c r="A41" s="332" t="str">
        <f t="shared" si="0"/>
        <v>県立佐賀北高校</v>
      </c>
      <c r="B41" s="332">
        <v>16</v>
      </c>
      <c r="C41" s="333" t="s">
        <v>53</v>
      </c>
      <c r="D41" s="332" t="s">
        <v>135</v>
      </c>
      <c r="E41" s="332" t="str">
        <f t="shared" si="1"/>
        <v>16 佐賀北</v>
      </c>
    </row>
    <row r="42" spans="1:5" ht="17.25">
      <c r="A42" s="332" t="str">
        <f t="shared" si="0"/>
        <v>県立致遠館高校</v>
      </c>
      <c r="B42" s="332">
        <v>17</v>
      </c>
      <c r="C42" s="333" t="s">
        <v>54</v>
      </c>
      <c r="D42" s="332" t="s">
        <v>136</v>
      </c>
      <c r="E42" s="332" t="str">
        <f t="shared" si="1"/>
        <v>17 致遠館</v>
      </c>
    </row>
    <row r="43" spans="1:5" ht="17.25">
      <c r="A43" s="332" t="str">
        <f t="shared" si="0"/>
        <v>県立小城高校</v>
      </c>
      <c r="B43" s="332">
        <v>18</v>
      </c>
      <c r="C43" s="333" t="s">
        <v>56</v>
      </c>
      <c r="D43" s="332" t="s">
        <v>137</v>
      </c>
      <c r="E43" s="332" t="str">
        <f t="shared" si="1"/>
        <v>18 小城</v>
      </c>
    </row>
    <row r="44" spans="1:5" ht="17.25">
      <c r="A44" s="332" t="str">
        <f t="shared" si="0"/>
        <v>県立牛津高校</v>
      </c>
      <c r="B44" s="332">
        <v>19</v>
      </c>
      <c r="C44" s="333" t="s">
        <v>57</v>
      </c>
      <c r="D44" s="332" t="s">
        <v>138</v>
      </c>
      <c r="E44" s="332" t="str">
        <f t="shared" si="1"/>
        <v>19 牛津</v>
      </c>
    </row>
    <row r="45" spans="1:5" ht="17.25">
      <c r="A45" s="332" t="str">
        <f t="shared" si="0"/>
        <v>県立厳木高校</v>
      </c>
      <c r="B45" s="332">
        <v>20</v>
      </c>
      <c r="C45" s="333" t="s">
        <v>58</v>
      </c>
      <c r="D45" s="332" t="s">
        <v>139</v>
      </c>
      <c r="E45" s="332" t="str">
        <f t="shared" si="1"/>
        <v>20 厳木</v>
      </c>
    </row>
    <row r="46" spans="1:5" ht="17.25">
      <c r="A46" s="332" t="str">
        <f t="shared" si="0"/>
        <v>県立唐津東高校</v>
      </c>
      <c r="B46" s="332">
        <v>21</v>
      </c>
      <c r="C46" s="333" t="s">
        <v>59</v>
      </c>
      <c r="D46" s="332" t="s">
        <v>140</v>
      </c>
      <c r="E46" s="332" t="str">
        <f t="shared" si="1"/>
        <v>21 唐津東</v>
      </c>
    </row>
    <row r="47" spans="1:5" ht="17.25">
      <c r="A47" s="332" t="str">
        <f t="shared" si="0"/>
        <v>県立唐津西高校</v>
      </c>
      <c r="B47" s="332">
        <v>22</v>
      </c>
      <c r="C47" s="333" t="s">
        <v>60</v>
      </c>
      <c r="D47" s="332" t="s">
        <v>141</v>
      </c>
      <c r="E47" s="332" t="str">
        <f t="shared" si="1"/>
        <v>22 唐津西</v>
      </c>
    </row>
    <row r="48" spans="1:5" ht="17.25">
      <c r="A48" s="332" t="str">
        <f t="shared" si="0"/>
        <v>県立唐津青翔高校</v>
      </c>
      <c r="B48" s="332">
        <v>23</v>
      </c>
      <c r="C48" s="333" t="s">
        <v>183</v>
      </c>
      <c r="D48" s="333" t="s">
        <v>175</v>
      </c>
      <c r="E48" s="332" t="str">
        <f t="shared" si="1"/>
        <v>23 唐津青翔</v>
      </c>
    </row>
    <row r="49" spans="1:5" ht="17.25">
      <c r="A49" s="332" t="str">
        <f t="shared" si="0"/>
        <v>県立伊万里高校</v>
      </c>
      <c r="B49" s="332">
        <v>24</v>
      </c>
      <c r="C49" s="333" t="s">
        <v>62</v>
      </c>
      <c r="D49" s="332" t="s">
        <v>143</v>
      </c>
      <c r="E49" s="332" t="str">
        <f t="shared" si="1"/>
        <v>24 伊万里</v>
      </c>
    </row>
    <row r="50" spans="1:5" ht="17.25">
      <c r="A50" s="332" t="str">
        <f t="shared" si="0"/>
        <v>県立武雄高校</v>
      </c>
      <c r="B50" s="332">
        <v>25</v>
      </c>
      <c r="C50" s="333" t="s">
        <v>63</v>
      </c>
      <c r="D50" s="332" t="s">
        <v>144</v>
      </c>
      <c r="E50" s="332" t="str">
        <f t="shared" si="1"/>
        <v>25 武雄</v>
      </c>
    </row>
    <row r="51" spans="1:5" ht="17.25">
      <c r="A51" s="332" t="str">
        <f t="shared" si="0"/>
        <v>県立白石高校</v>
      </c>
      <c r="B51" s="332">
        <v>26</v>
      </c>
      <c r="C51" s="333" t="s">
        <v>65</v>
      </c>
      <c r="D51" s="332" t="s">
        <v>146</v>
      </c>
      <c r="E51" s="332" t="str">
        <f t="shared" si="1"/>
        <v>26 白石</v>
      </c>
    </row>
    <row r="52" spans="1:5" ht="17.25">
      <c r="A52" s="332" t="str">
        <f t="shared" si="0"/>
        <v>県立鹿島高校</v>
      </c>
      <c r="B52" s="332">
        <v>27</v>
      </c>
      <c r="C52" s="333" t="s">
        <v>66</v>
      </c>
      <c r="D52" s="332" t="s">
        <v>147</v>
      </c>
      <c r="E52" s="332" t="str">
        <f t="shared" si="1"/>
        <v>27 鹿島</v>
      </c>
    </row>
    <row r="53" spans="1:5" ht="17.25">
      <c r="A53" s="332" t="str">
        <f>"県立"&amp;C53&amp;"高校"</f>
        <v>県立鹿島新高校</v>
      </c>
      <c r="B53" s="332">
        <v>28</v>
      </c>
      <c r="C53" s="333" t="s">
        <v>326</v>
      </c>
      <c r="D53" s="332" t="s">
        <v>327</v>
      </c>
      <c r="E53" s="332" t="str">
        <f>B53&amp;" "&amp;C53</f>
        <v>28 鹿島新</v>
      </c>
    </row>
    <row r="54" spans="1:5" ht="17.25">
      <c r="A54" s="332" t="str">
        <f t="shared" si="0"/>
        <v>県立太良高校</v>
      </c>
      <c r="B54" s="332">
        <v>29</v>
      </c>
      <c r="C54" s="333" t="s">
        <v>67</v>
      </c>
      <c r="D54" s="332" t="s">
        <v>148</v>
      </c>
      <c r="E54" s="332" t="str">
        <f t="shared" si="1"/>
        <v>29 太良</v>
      </c>
    </row>
    <row r="55" spans="1:5" ht="17.25">
      <c r="A55" s="332" t="str">
        <f t="shared" si="0"/>
        <v>県立神埼清明高校</v>
      </c>
      <c r="B55" s="332">
        <v>30</v>
      </c>
      <c r="C55" s="333" t="s">
        <v>184</v>
      </c>
      <c r="D55" s="332" t="s">
        <v>149</v>
      </c>
      <c r="E55" s="332" t="str">
        <f t="shared" si="1"/>
        <v>30 神埼清明</v>
      </c>
    </row>
    <row r="56" spans="1:5" ht="17.25">
      <c r="A56" s="332" t="str">
        <f t="shared" si="0"/>
        <v>県立高志館高校</v>
      </c>
      <c r="B56" s="332">
        <v>31</v>
      </c>
      <c r="C56" s="333" t="s">
        <v>68</v>
      </c>
      <c r="D56" s="332" t="s">
        <v>150</v>
      </c>
      <c r="E56" s="332" t="str">
        <f t="shared" si="1"/>
        <v>31 高志館</v>
      </c>
    </row>
    <row r="57" spans="1:5" ht="17.25">
      <c r="A57" s="332" t="str">
        <f t="shared" si="0"/>
        <v>県立唐津南高校</v>
      </c>
      <c r="B57" s="332">
        <v>32</v>
      </c>
      <c r="C57" s="333" t="s">
        <v>69</v>
      </c>
      <c r="D57" s="332" t="s">
        <v>151</v>
      </c>
      <c r="E57" s="332" t="str">
        <f t="shared" si="1"/>
        <v>32 唐津南</v>
      </c>
    </row>
    <row r="58" spans="1:5" ht="17.25">
      <c r="A58" s="332" t="str">
        <f t="shared" si="0"/>
        <v>県立伊万里農林高校</v>
      </c>
      <c r="B58" s="332">
        <v>33</v>
      </c>
      <c r="C58" s="333" t="s">
        <v>120</v>
      </c>
      <c r="D58" s="332" t="s">
        <v>152</v>
      </c>
      <c r="E58" s="332" t="str">
        <f t="shared" si="1"/>
        <v>33 伊万里農林</v>
      </c>
    </row>
    <row r="59" spans="1:5" ht="17.25">
      <c r="A59" s="332" t="str">
        <f>"県立"&amp;C59&amp;"高校"</f>
        <v>県立伊万里実業高校</v>
      </c>
      <c r="B59" s="332">
        <v>34</v>
      </c>
      <c r="C59" s="333" t="s">
        <v>332</v>
      </c>
      <c r="D59" s="332" t="s">
        <v>333</v>
      </c>
      <c r="E59" s="332" t="str">
        <f>B59&amp;" "&amp;C59</f>
        <v>34 伊万里実業</v>
      </c>
    </row>
    <row r="60" spans="1:5" ht="17.25">
      <c r="A60" s="332" t="str">
        <f t="shared" si="0"/>
        <v>県立佐賀農業高校</v>
      </c>
      <c r="B60" s="332">
        <v>35</v>
      </c>
      <c r="C60" s="333" t="s">
        <v>70</v>
      </c>
      <c r="D60" s="332" t="s">
        <v>153</v>
      </c>
      <c r="E60" s="332" t="str">
        <f t="shared" si="1"/>
        <v>35 佐賀農業</v>
      </c>
    </row>
    <row r="61" spans="1:5" ht="17.25">
      <c r="A61" s="332" t="str">
        <f t="shared" si="0"/>
        <v>県立鳥栖工業高校</v>
      </c>
      <c r="B61" s="332">
        <v>36</v>
      </c>
      <c r="C61" s="333" t="s">
        <v>71</v>
      </c>
      <c r="D61" s="332" t="s">
        <v>154</v>
      </c>
      <c r="E61" s="332" t="str">
        <f t="shared" si="1"/>
        <v>36 鳥栖工業</v>
      </c>
    </row>
    <row r="62" spans="1:5" ht="17.25">
      <c r="A62" s="332" t="str">
        <f t="shared" si="0"/>
        <v>県立佐賀工業高校</v>
      </c>
      <c r="B62" s="332">
        <v>37</v>
      </c>
      <c r="C62" s="333" t="s">
        <v>72</v>
      </c>
      <c r="D62" s="332" t="s">
        <v>155</v>
      </c>
      <c r="E62" s="332" t="str">
        <f t="shared" si="1"/>
        <v>37 佐賀工業</v>
      </c>
    </row>
    <row r="63" spans="1:5" ht="17.25">
      <c r="A63" s="332" t="str">
        <f t="shared" si="0"/>
        <v>県立多久高校</v>
      </c>
      <c r="B63" s="332">
        <v>38</v>
      </c>
      <c r="C63" s="333" t="s">
        <v>185</v>
      </c>
      <c r="D63" s="332" t="s">
        <v>156</v>
      </c>
      <c r="E63" s="332" t="str">
        <f t="shared" si="1"/>
        <v>38 多久</v>
      </c>
    </row>
    <row r="64" spans="1:5" ht="17.25">
      <c r="A64" s="332" t="str">
        <f t="shared" si="0"/>
        <v>県立唐津工業高校</v>
      </c>
      <c r="B64" s="332">
        <v>39</v>
      </c>
      <c r="C64" s="333" t="s">
        <v>73</v>
      </c>
      <c r="D64" s="332" t="s">
        <v>157</v>
      </c>
      <c r="E64" s="332" t="str">
        <f t="shared" si="1"/>
        <v>39 唐津工業</v>
      </c>
    </row>
    <row r="65" spans="1:5" ht="17.25">
      <c r="A65" s="332" t="str">
        <f t="shared" si="0"/>
        <v>県立有田工業高校</v>
      </c>
      <c r="B65" s="332">
        <v>40</v>
      </c>
      <c r="C65" s="333" t="s">
        <v>74</v>
      </c>
      <c r="D65" s="332" t="s">
        <v>158</v>
      </c>
      <c r="E65" s="332" t="str">
        <f t="shared" si="1"/>
        <v>40 有田工業</v>
      </c>
    </row>
    <row r="66" spans="1:5" ht="17.25">
      <c r="A66" s="332" t="str">
        <f t="shared" si="0"/>
        <v>県立塩田工業高校</v>
      </c>
      <c r="B66" s="332">
        <v>41</v>
      </c>
      <c r="C66" s="333" t="s">
        <v>75</v>
      </c>
      <c r="D66" s="332" t="s">
        <v>159</v>
      </c>
      <c r="E66" s="332" t="str">
        <f t="shared" si="1"/>
        <v>41 塩田工業</v>
      </c>
    </row>
    <row r="67" spans="1:5" ht="17.25">
      <c r="A67" s="332" t="str">
        <f t="shared" si="0"/>
        <v>県立鳥栖商業高校</v>
      </c>
      <c r="B67" s="332">
        <v>42</v>
      </c>
      <c r="C67" s="333" t="s">
        <v>76</v>
      </c>
      <c r="D67" s="332" t="s">
        <v>160</v>
      </c>
      <c r="E67" s="332" t="str">
        <f t="shared" si="1"/>
        <v>42 鳥栖商業</v>
      </c>
    </row>
    <row r="68" spans="1:5" ht="17.25">
      <c r="A68" s="332" t="str">
        <f t="shared" si="0"/>
        <v>県立佐賀商業高校</v>
      </c>
      <c r="B68" s="332">
        <v>43</v>
      </c>
      <c r="C68" s="333" t="s">
        <v>77</v>
      </c>
      <c r="D68" s="332" t="s">
        <v>161</v>
      </c>
      <c r="E68" s="332" t="str">
        <f t="shared" si="1"/>
        <v>43 佐賀商業</v>
      </c>
    </row>
    <row r="69" spans="1:5" ht="17.25">
      <c r="A69" s="332" t="str">
        <f t="shared" si="0"/>
        <v>県立唐津商業高校</v>
      </c>
      <c r="B69" s="332">
        <v>44</v>
      </c>
      <c r="C69" s="333" t="s">
        <v>78</v>
      </c>
      <c r="D69" s="332" t="s">
        <v>162</v>
      </c>
      <c r="E69" s="332" t="str">
        <f t="shared" si="1"/>
        <v>44 唐津商業</v>
      </c>
    </row>
    <row r="70" spans="1:5" ht="17.25">
      <c r="A70" s="332" t="str">
        <f t="shared" si="0"/>
        <v>県立伊万里商業高校</v>
      </c>
      <c r="B70" s="332">
        <v>45</v>
      </c>
      <c r="C70" s="333" t="s">
        <v>79</v>
      </c>
      <c r="D70" s="332" t="s">
        <v>163</v>
      </c>
      <c r="E70" s="332" t="str">
        <f t="shared" si="1"/>
        <v>45 伊万里商業</v>
      </c>
    </row>
    <row r="71" spans="1:5" ht="17.25">
      <c r="A71" s="332" t="str">
        <f t="shared" si="0"/>
        <v>県立杵島商業高校</v>
      </c>
      <c r="B71" s="332">
        <v>46</v>
      </c>
      <c r="C71" s="333" t="s">
        <v>80</v>
      </c>
      <c r="D71" s="332" t="s">
        <v>164</v>
      </c>
      <c r="E71" s="332" t="str">
        <f t="shared" si="1"/>
        <v>46 杵島商業</v>
      </c>
    </row>
    <row r="72" spans="1:5" ht="17.25">
      <c r="A72" s="332" t="str">
        <f t="shared" si="0"/>
        <v>県立嬉野高校</v>
      </c>
      <c r="B72" s="332">
        <v>47</v>
      </c>
      <c r="C72" s="333" t="s">
        <v>81</v>
      </c>
      <c r="D72" s="332" t="s">
        <v>165</v>
      </c>
      <c r="E72" s="332" t="str">
        <f t="shared" si="1"/>
        <v>47 嬉野</v>
      </c>
    </row>
    <row r="73" spans="1:5" ht="17.25">
      <c r="A73" s="332" t="str">
        <f t="shared" si="0"/>
        <v>県立塩田・嬉野新高校</v>
      </c>
      <c r="B73" s="332">
        <v>48</v>
      </c>
      <c r="C73" s="333" t="s">
        <v>328</v>
      </c>
      <c r="D73" s="332" t="s">
        <v>325</v>
      </c>
      <c r="E73" s="332" t="str">
        <f t="shared" si="1"/>
        <v>48 塩田・嬉野新</v>
      </c>
    </row>
    <row r="74" spans="1:5" ht="17.25">
      <c r="A74" s="332" t="str">
        <f t="shared" si="0"/>
        <v>県立鹿島実業高校</v>
      </c>
      <c r="B74" s="332">
        <v>49</v>
      </c>
      <c r="C74" s="333" t="s">
        <v>82</v>
      </c>
      <c r="D74" s="332" t="s">
        <v>166</v>
      </c>
      <c r="E74" s="332" t="str">
        <f t="shared" si="1"/>
        <v>49 鹿島実業</v>
      </c>
    </row>
    <row r="75" spans="1:5" ht="17.25">
      <c r="A75" s="332" t="str">
        <f aca="true" t="shared" si="2" ref="A75:A83">C75&amp;"高校"</f>
        <v>弘学館高校</v>
      </c>
      <c r="B75" s="332">
        <v>50</v>
      </c>
      <c r="C75" s="333" t="s">
        <v>88</v>
      </c>
      <c r="D75" s="332" t="s">
        <v>167</v>
      </c>
      <c r="E75" s="332" t="str">
        <f t="shared" si="1"/>
        <v>50 弘学館</v>
      </c>
    </row>
    <row r="76" spans="1:5" ht="17.25">
      <c r="A76" s="332" t="str">
        <f t="shared" si="2"/>
        <v>北陵高校</v>
      </c>
      <c r="B76" s="332">
        <v>51</v>
      </c>
      <c r="C76" s="333" t="s">
        <v>89</v>
      </c>
      <c r="D76" s="332" t="s">
        <v>168</v>
      </c>
      <c r="E76" s="332" t="str">
        <f t="shared" si="1"/>
        <v>51 北陵</v>
      </c>
    </row>
    <row r="77" spans="1:5" ht="17.25">
      <c r="A77" s="332" t="str">
        <f t="shared" si="2"/>
        <v>龍谷高校</v>
      </c>
      <c r="B77" s="332">
        <v>52</v>
      </c>
      <c r="C77" s="333" t="s">
        <v>90</v>
      </c>
      <c r="D77" s="332" t="s">
        <v>169</v>
      </c>
      <c r="E77" s="332" t="str">
        <f t="shared" si="1"/>
        <v>52 龍谷</v>
      </c>
    </row>
    <row r="78" spans="1:5" ht="17.25">
      <c r="A78" s="332" t="str">
        <f t="shared" si="2"/>
        <v>唐津海上高校</v>
      </c>
      <c r="B78" s="332">
        <v>53</v>
      </c>
      <c r="C78" s="333" t="s">
        <v>91</v>
      </c>
      <c r="D78" s="332" t="s">
        <v>170</v>
      </c>
      <c r="E78" s="332" t="str">
        <f t="shared" si="1"/>
        <v>53 唐津海上</v>
      </c>
    </row>
    <row r="79" spans="1:5" ht="17.25">
      <c r="A79" s="332" t="str">
        <f t="shared" si="2"/>
        <v>敬徳高校</v>
      </c>
      <c r="B79" s="332">
        <v>54</v>
      </c>
      <c r="C79" s="333" t="s">
        <v>92</v>
      </c>
      <c r="D79" s="332" t="s">
        <v>171</v>
      </c>
      <c r="E79" s="332" t="str">
        <f t="shared" si="1"/>
        <v>54 敬徳</v>
      </c>
    </row>
    <row r="80" spans="1:5" ht="17.25">
      <c r="A80" s="332" t="str">
        <f t="shared" si="2"/>
        <v>佐賀学園高校</v>
      </c>
      <c r="B80" s="332">
        <v>55</v>
      </c>
      <c r="C80" s="333" t="s">
        <v>93</v>
      </c>
      <c r="D80" s="332" t="s">
        <v>172</v>
      </c>
      <c r="E80" s="332" t="str">
        <f t="shared" si="1"/>
        <v>55 佐賀学園</v>
      </c>
    </row>
    <row r="81" spans="1:5" ht="17.25">
      <c r="A81" s="332" t="str">
        <f t="shared" si="2"/>
        <v>佐賀女子高校</v>
      </c>
      <c r="B81" s="332">
        <v>56</v>
      </c>
      <c r="C81" s="333" t="s">
        <v>176</v>
      </c>
      <c r="D81" s="332" t="s">
        <v>178</v>
      </c>
      <c r="E81" s="332" t="str">
        <f t="shared" si="1"/>
        <v>56 佐賀女子</v>
      </c>
    </row>
    <row r="82" spans="1:5" ht="17.25">
      <c r="A82" s="332" t="str">
        <f t="shared" si="2"/>
        <v>佐賀清和高校</v>
      </c>
      <c r="B82" s="332">
        <v>57</v>
      </c>
      <c r="C82" s="333" t="s">
        <v>177</v>
      </c>
      <c r="D82" s="332" t="s">
        <v>179</v>
      </c>
      <c r="E82" s="332" t="str">
        <f t="shared" si="1"/>
        <v>57 佐賀清和</v>
      </c>
    </row>
    <row r="83" spans="1:5" ht="17.25">
      <c r="A83" s="332" t="str">
        <f t="shared" si="2"/>
        <v>早稲田佐賀高校</v>
      </c>
      <c r="B83" s="332">
        <v>58</v>
      </c>
      <c r="C83" s="333" t="s">
        <v>211</v>
      </c>
      <c r="D83" s="332" t="s">
        <v>212</v>
      </c>
      <c r="E83" s="332" t="str">
        <f t="shared" si="1"/>
        <v>58 早稲田佐賀</v>
      </c>
    </row>
    <row r="84" spans="1:5" ht="17.25">
      <c r="A84" s="349" t="str">
        <f>"県立"&amp;C84&amp;"高校"</f>
        <v>県立唐津北高校</v>
      </c>
      <c r="B84" s="332">
        <v>59</v>
      </c>
      <c r="C84" s="350" t="s">
        <v>61</v>
      </c>
      <c r="D84" s="349" t="s">
        <v>142</v>
      </c>
      <c r="E84" s="349" t="str">
        <f>B84&amp;" "&amp;C84</f>
        <v>59 唐津北</v>
      </c>
    </row>
    <row r="85" spans="1:5" ht="17.25">
      <c r="A85" s="349" t="str">
        <f>"県立"&amp;C85&amp;"高校"</f>
        <v>県立武雄青陵高校</v>
      </c>
      <c r="B85" s="332">
        <v>60</v>
      </c>
      <c r="C85" s="350" t="s">
        <v>64</v>
      </c>
      <c r="D85" s="349" t="s">
        <v>145</v>
      </c>
      <c r="E85" s="349" t="str">
        <f>B85&amp;" "&amp;C85</f>
        <v>60 武雄青陵</v>
      </c>
    </row>
    <row r="86" spans="1:5" ht="17.25">
      <c r="A86" s="332"/>
      <c r="B86" s="332"/>
      <c r="C86" s="333"/>
      <c r="D86" s="332"/>
      <c r="E86" s="332"/>
    </row>
    <row r="87" spans="1:5" ht="17.25">
      <c r="A87" s="332"/>
      <c r="B87" s="332"/>
      <c r="C87" s="333"/>
      <c r="D87" s="332"/>
      <c r="E87" s="332"/>
    </row>
  </sheetData>
  <sheetProtection sheet="1" selectLockedCells="1"/>
  <mergeCells count="4">
    <mergeCell ref="B1:E1"/>
    <mergeCell ref="D3:E3"/>
    <mergeCell ref="B13:E13"/>
    <mergeCell ref="B2:E2"/>
  </mergeCells>
  <dataValidations count="2">
    <dataValidation type="list" allowBlank="1" showInputMessage="1" showErrorMessage="1" sqref="C3">
      <formula1>$E$36:$E$100</formula1>
    </dataValidation>
    <dataValidation allowBlank="1" showInputMessage="1" showErrorMessage="1" imeMode="halfAlpha" sqref="C9 C7"/>
  </dataValidation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76"/>
  <sheetViews>
    <sheetView showGridLines="0" showZeros="0" zoomScaleSheetLayoutView="100" workbookViewId="0" topLeftCell="A1">
      <selection activeCell="D2" sqref="D2"/>
    </sheetView>
  </sheetViews>
  <sheetFormatPr defaultColWidth="8.796875" defaultRowHeight="14.25"/>
  <cols>
    <col min="1" max="1" width="3.59765625" style="439" customWidth="1"/>
    <col min="2" max="2" width="6.69921875" style="439" bestFit="1" customWidth="1"/>
    <col min="3" max="3" width="15.5" style="439" bestFit="1" customWidth="1"/>
    <col min="4" max="4" width="9.5" style="439" customWidth="1"/>
    <col min="5" max="6" width="8" style="439" customWidth="1"/>
    <col min="7" max="7" width="11.5" style="445" customWidth="1"/>
    <col min="8" max="9" width="9.5" style="441" customWidth="1"/>
    <col min="10" max="10" width="5.5" style="441" customWidth="1"/>
    <col min="11" max="11" width="3.19921875" style="409" customWidth="1"/>
    <col min="12" max="12" width="3.59765625" style="444" customWidth="1"/>
    <col min="13" max="13" width="2.5" style="408" customWidth="1"/>
    <col min="14" max="15" width="2.5" style="409" customWidth="1"/>
    <col min="16" max="16" width="13.3984375" style="409" customWidth="1"/>
    <col min="17" max="17" width="9" style="409" customWidth="1"/>
    <col min="18" max="24" width="6.59765625" style="409" customWidth="1"/>
    <col min="25" max="26" width="9" style="409" customWidth="1"/>
    <col min="27" max="27" width="4.5" style="409" customWidth="1"/>
    <col min="28" max="28" width="9" style="409" customWidth="1"/>
    <col min="29" max="29" width="13" style="409" customWidth="1"/>
    <col min="30" max="30" width="5.19921875" style="409" customWidth="1"/>
    <col min="31" max="33" width="9" style="409" customWidth="1"/>
    <col min="34" max="40" width="5.09765625" style="409" customWidth="1"/>
    <col min="41" max="41" width="11.09765625" style="409" customWidth="1"/>
    <col min="42" max="59" width="4.09765625" style="409" customWidth="1"/>
    <col min="60" max="16384" width="9" style="409" customWidth="1"/>
  </cols>
  <sheetData>
    <row r="1" spans="1:18" ht="15" thickBot="1">
      <c r="A1" s="403"/>
      <c r="B1" s="403"/>
      <c r="C1" s="403"/>
      <c r="D1" s="403"/>
      <c r="E1" s="403"/>
      <c r="F1" s="403"/>
      <c r="G1" s="404"/>
      <c r="H1" s="405"/>
      <c r="I1" s="405"/>
      <c r="J1" s="405"/>
      <c r="K1" s="406"/>
      <c r="L1" s="407"/>
      <c r="P1" s="509" t="s">
        <v>393</v>
      </c>
      <c r="R1" s="409" t="s">
        <v>360</v>
      </c>
    </row>
    <row r="2" spans="1:29" ht="22.5" customHeight="1">
      <c r="A2" s="403"/>
      <c r="B2" s="446"/>
      <c r="C2" s="447" t="str">
        <f>'初期設定'!D1</f>
        <v>令和</v>
      </c>
      <c r="D2" s="448">
        <f>'初期設定'!D2</f>
        <v>5</v>
      </c>
      <c r="E2" s="449" t="s">
        <v>6</v>
      </c>
      <c r="F2" s="450"/>
      <c r="G2" s="451"/>
      <c r="H2" s="452"/>
      <c r="I2" s="452"/>
      <c r="J2" s="452"/>
      <c r="K2" s="453"/>
      <c r="L2" s="407"/>
      <c r="P2" s="510"/>
      <c r="R2" s="512" t="s">
        <v>361</v>
      </c>
      <c r="S2" s="513"/>
      <c r="T2" s="513"/>
      <c r="U2" s="513"/>
      <c r="V2" s="513"/>
      <c r="W2" s="513"/>
      <c r="X2" s="513"/>
      <c r="Y2" s="513"/>
      <c r="Z2" s="514"/>
      <c r="AC2" s="409" t="s">
        <v>362</v>
      </c>
    </row>
    <row r="3" spans="1:26" ht="22.5" customHeight="1">
      <c r="A3" s="403"/>
      <c r="B3" s="454"/>
      <c r="C3" s="450"/>
      <c r="D3" s="450"/>
      <c r="E3" s="450"/>
      <c r="F3" s="450"/>
      <c r="G3" s="451"/>
      <c r="H3" s="452"/>
      <c r="I3" s="452"/>
      <c r="J3" s="452"/>
      <c r="K3" s="453"/>
      <c r="L3" s="407"/>
      <c r="P3" s="510"/>
      <c r="R3" s="515" t="s">
        <v>387</v>
      </c>
      <c r="S3" s="516"/>
      <c r="T3" s="516"/>
      <c r="U3" s="516"/>
      <c r="V3" s="516"/>
      <c r="W3" s="516"/>
      <c r="X3" s="516"/>
      <c r="Y3" s="516"/>
      <c r="Z3" s="517"/>
    </row>
    <row r="4" spans="1:41" s="415" customFormat="1" ht="22.5" customHeight="1" thickBot="1">
      <c r="A4" s="411"/>
      <c r="B4" s="502" t="str">
        <f>'①学校情報'!C5&amp;"高等学校 (全日制)"</f>
        <v>高等学校 (全日制)</v>
      </c>
      <c r="C4" s="503"/>
      <c r="D4" s="503"/>
      <c r="E4" s="503"/>
      <c r="F4" s="503"/>
      <c r="G4" s="456" t="s">
        <v>218</v>
      </c>
      <c r="H4" s="457"/>
      <c r="I4" s="524" t="str">
        <f>'①学校情報'!C10</f>
        <v> </v>
      </c>
      <c r="J4" s="524"/>
      <c r="K4" s="458" t="s">
        <v>219</v>
      </c>
      <c r="L4" s="413"/>
      <c r="M4" s="414"/>
      <c r="P4" s="511"/>
      <c r="R4" s="515" t="s">
        <v>375</v>
      </c>
      <c r="S4" s="516"/>
      <c r="T4" s="516"/>
      <c r="U4" s="516"/>
      <c r="V4" s="516"/>
      <c r="W4" s="516"/>
      <c r="X4" s="516"/>
      <c r="Y4" s="516"/>
      <c r="Z4" s="517"/>
      <c r="AB4" s="493" t="s">
        <v>373</v>
      </c>
      <c r="AC4" s="477" t="s">
        <v>372</v>
      </c>
      <c r="AO4" s="415" t="s">
        <v>374</v>
      </c>
    </row>
    <row r="5" spans="1:41" s="415" customFormat="1" ht="22.5" customHeight="1" thickBot="1">
      <c r="A5" s="411"/>
      <c r="B5" s="459"/>
      <c r="C5" s="460"/>
      <c r="D5" s="460"/>
      <c r="E5" s="460"/>
      <c r="F5" s="460"/>
      <c r="G5" s="456" t="s">
        <v>187</v>
      </c>
      <c r="H5" s="461"/>
      <c r="I5" s="524" t="str">
        <f>IF('①学校情報'!C11="","",'①学校情報'!C11)</f>
        <v> </v>
      </c>
      <c r="J5" s="524"/>
      <c r="K5" s="458" t="s">
        <v>324</v>
      </c>
      <c r="L5" s="413"/>
      <c r="M5" s="414"/>
      <c r="P5" s="412"/>
      <c r="Q5" s="412"/>
      <c r="R5" s="518"/>
      <c r="S5" s="519"/>
      <c r="T5" s="519"/>
      <c r="U5" s="519"/>
      <c r="V5" s="519"/>
      <c r="W5" s="519"/>
      <c r="X5" s="519"/>
      <c r="Y5" s="519"/>
      <c r="Z5" s="520"/>
      <c r="AB5" s="521" t="s">
        <v>384</v>
      </c>
      <c r="AC5" s="506" t="s">
        <v>385</v>
      </c>
      <c r="AO5" s="506" t="s">
        <v>386</v>
      </c>
    </row>
    <row r="6" spans="1:72" s="415" customFormat="1" ht="22.5" customHeight="1">
      <c r="A6" s="411"/>
      <c r="B6" s="459"/>
      <c r="C6" s="460"/>
      <c r="D6" s="460"/>
      <c r="E6" s="460"/>
      <c r="F6" s="460"/>
      <c r="G6" s="455" t="str">
        <f>IF('①学校情報'!C12="","","　　　　　　　　　 　　 　　 （")</f>
        <v>　　　　　　　　　 　　 　　 （</v>
      </c>
      <c r="H6" s="317"/>
      <c r="I6" s="524" t="str">
        <f>IF('①学校情報'!C12="","",'①学校情報'!C12)</f>
        <v> </v>
      </c>
      <c r="J6" s="524"/>
      <c r="K6" s="458" t="str">
        <f>IF('①学校情報'!C12="","","　）")</f>
        <v>　）</v>
      </c>
      <c r="L6" s="413"/>
      <c r="M6" s="415" t="s">
        <v>392</v>
      </c>
      <c r="O6" s="412"/>
      <c r="P6" s="410"/>
      <c r="Q6" s="410"/>
      <c r="R6" s="416"/>
      <c r="S6" s="410"/>
      <c r="T6" s="410"/>
      <c r="U6" s="410"/>
      <c r="V6" s="409"/>
      <c r="W6" s="409"/>
      <c r="X6" s="409"/>
      <c r="Y6" s="409"/>
      <c r="Z6" s="409"/>
      <c r="AA6" s="409"/>
      <c r="AB6" s="522"/>
      <c r="AC6" s="507"/>
      <c r="AD6" s="409"/>
      <c r="AE6" s="409"/>
      <c r="AF6" s="409"/>
      <c r="AG6" s="409"/>
      <c r="AH6" s="409"/>
      <c r="AI6" s="409"/>
      <c r="AJ6" s="409"/>
      <c r="AK6" s="409"/>
      <c r="AM6" s="409"/>
      <c r="AO6" s="507"/>
      <c r="AP6" s="409"/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409"/>
      <c r="BS6" s="409"/>
      <c r="BT6" s="409"/>
    </row>
    <row r="7" spans="1:41" ht="22.5" customHeight="1" thickBot="1">
      <c r="A7" s="403"/>
      <c r="B7" s="462"/>
      <c r="C7" s="463" t="s">
        <v>4</v>
      </c>
      <c r="D7" s="464" t="str">
        <f>'①学校情報'!C7</f>
        <v> </v>
      </c>
      <c r="E7" s="504" t="str">
        <f>'①学校情報'!C8</f>
        <v> </v>
      </c>
      <c r="F7" s="504"/>
      <c r="G7" s="504"/>
      <c r="H7" s="504"/>
      <c r="I7" s="504"/>
      <c r="J7" s="504"/>
      <c r="K7" s="505"/>
      <c r="L7" s="413"/>
      <c r="M7" s="414"/>
      <c r="O7" s="410"/>
      <c r="P7" s="410"/>
      <c r="Q7" s="410"/>
      <c r="R7" s="409" t="s">
        <v>388</v>
      </c>
      <c r="S7" s="410"/>
      <c r="T7" s="410"/>
      <c r="U7" s="410"/>
      <c r="Y7" s="409" t="s">
        <v>383</v>
      </c>
      <c r="Z7" s="409" t="s">
        <v>383</v>
      </c>
      <c r="AB7" s="523"/>
      <c r="AC7" s="508"/>
      <c r="AE7" s="409" t="s">
        <v>383</v>
      </c>
      <c r="AF7" s="409" t="s">
        <v>383</v>
      </c>
      <c r="AO7" s="508"/>
    </row>
    <row r="8" spans="1:72" ht="22.5" customHeight="1">
      <c r="A8" s="403"/>
      <c r="B8" s="465"/>
      <c r="C8" s="466" t="s">
        <v>121</v>
      </c>
      <c r="D8" s="467" t="str">
        <f>'①学校情報'!C9</f>
        <v> </v>
      </c>
      <c r="E8" s="468"/>
      <c r="F8" s="468"/>
      <c r="G8" s="464"/>
      <c r="H8" s="466"/>
      <c r="I8" s="466"/>
      <c r="J8" s="463"/>
      <c r="K8" s="469"/>
      <c r="L8" s="413"/>
      <c r="M8" s="417"/>
      <c r="N8" s="410"/>
      <c r="O8" s="410"/>
      <c r="P8" s="398"/>
      <c r="Q8" s="418" t="s">
        <v>368</v>
      </c>
      <c r="R8" s="419" t="s">
        <v>334</v>
      </c>
      <c r="S8" s="419" t="s">
        <v>369</v>
      </c>
      <c r="T8" s="419" t="s">
        <v>293</v>
      </c>
      <c r="U8" s="419" t="s">
        <v>335</v>
      </c>
      <c r="V8" s="419" t="s">
        <v>336</v>
      </c>
      <c r="W8" s="419" t="s">
        <v>337</v>
      </c>
      <c r="X8" s="419" t="s">
        <v>370</v>
      </c>
      <c r="Y8" s="420" t="s">
        <v>377</v>
      </c>
      <c r="Z8" s="420" t="s">
        <v>378</v>
      </c>
      <c r="AA8" s="419" t="s">
        <v>294</v>
      </c>
      <c r="AB8" s="421" t="s">
        <v>389</v>
      </c>
      <c r="AC8" s="421" t="s">
        <v>379</v>
      </c>
      <c r="AD8" s="419" t="s">
        <v>371</v>
      </c>
      <c r="AE8" s="420" t="s">
        <v>380</v>
      </c>
      <c r="AF8" s="420" t="s">
        <v>381</v>
      </c>
      <c r="AG8" s="420" t="s">
        <v>2</v>
      </c>
      <c r="AH8" s="419" t="s">
        <v>295</v>
      </c>
      <c r="AI8" s="419" t="s">
        <v>296</v>
      </c>
      <c r="AJ8" s="419" t="s">
        <v>297</v>
      </c>
      <c r="AK8" s="419" t="s">
        <v>298</v>
      </c>
      <c r="AL8" s="419" t="s">
        <v>299</v>
      </c>
      <c r="AM8" s="419" t="s">
        <v>300</v>
      </c>
      <c r="AN8" s="419" t="s">
        <v>301</v>
      </c>
      <c r="AO8" s="420" t="s">
        <v>382</v>
      </c>
      <c r="AP8" s="419" t="s">
        <v>302</v>
      </c>
      <c r="AQ8" s="419" t="s">
        <v>303</v>
      </c>
      <c r="AR8" s="419" t="s">
        <v>304</v>
      </c>
      <c r="AS8" s="419" t="s">
        <v>305</v>
      </c>
      <c r="AT8" s="419" t="s">
        <v>306</v>
      </c>
      <c r="AU8" s="419" t="s">
        <v>307</v>
      </c>
      <c r="AV8" s="419" t="s">
        <v>308</v>
      </c>
      <c r="AW8" s="419" t="s">
        <v>309</v>
      </c>
      <c r="AX8" s="419" t="s">
        <v>310</v>
      </c>
      <c r="AY8" s="419" t="s">
        <v>311</v>
      </c>
      <c r="AZ8" s="419" t="s">
        <v>312</v>
      </c>
      <c r="BA8" s="419" t="s">
        <v>313</v>
      </c>
      <c r="BB8" s="419" t="s">
        <v>314</v>
      </c>
      <c r="BC8" s="419" t="s">
        <v>315</v>
      </c>
      <c r="BD8" s="419" t="s">
        <v>316</v>
      </c>
      <c r="BE8" s="419" t="s">
        <v>317</v>
      </c>
      <c r="BF8" s="419" t="s">
        <v>318</v>
      </c>
      <c r="BG8" s="419" t="s">
        <v>319</v>
      </c>
      <c r="BH8" s="398"/>
      <c r="BI8" s="398"/>
      <c r="BJ8" s="398"/>
      <c r="BK8" s="422"/>
      <c r="BL8" s="422"/>
      <c r="BM8" s="422"/>
      <c r="BN8" s="422"/>
      <c r="BO8" s="422"/>
      <c r="BP8" s="422"/>
      <c r="BQ8" s="422"/>
      <c r="BR8" s="422"/>
      <c r="BS8" s="422"/>
      <c r="BT8" s="422"/>
    </row>
    <row r="9" spans="1:72" s="422" customFormat="1" ht="23.25" customHeight="1">
      <c r="A9" s="423"/>
      <c r="B9" s="470" t="s">
        <v>359</v>
      </c>
      <c r="C9" s="470" t="s">
        <v>0</v>
      </c>
      <c r="D9" s="470" t="s">
        <v>213</v>
      </c>
      <c r="E9" s="470" t="s">
        <v>2</v>
      </c>
      <c r="F9" s="470" t="s">
        <v>3</v>
      </c>
      <c r="G9" s="470" t="s">
        <v>1</v>
      </c>
      <c r="H9" s="470" t="s">
        <v>8</v>
      </c>
      <c r="I9" s="470" t="s">
        <v>9</v>
      </c>
      <c r="J9" s="471" t="s">
        <v>7</v>
      </c>
      <c r="K9" s="472"/>
      <c r="L9" s="424"/>
      <c r="M9" s="425"/>
      <c r="N9" s="426"/>
      <c r="O9" s="427"/>
      <c r="P9" s="399"/>
      <c r="Q9" s="400" t="s">
        <v>349</v>
      </c>
      <c r="R9" s="489">
        <v>419999999</v>
      </c>
      <c r="S9" s="489" t="s">
        <v>350</v>
      </c>
      <c r="T9" s="489" t="s">
        <v>351</v>
      </c>
      <c r="U9" s="489" t="s">
        <v>338</v>
      </c>
      <c r="V9" s="489" t="s">
        <v>339</v>
      </c>
      <c r="W9" s="489" t="s">
        <v>340</v>
      </c>
      <c r="X9" s="489">
        <v>509999999</v>
      </c>
      <c r="Y9" s="490" t="s">
        <v>352</v>
      </c>
      <c r="Z9" s="490" t="s">
        <v>391</v>
      </c>
      <c r="AA9" s="489" t="s">
        <v>353</v>
      </c>
      <c r="AB9" s="494" t="s">
        <v>341</v>
      </c>
      <c r="AC9" s="491" t="s">
        <v>390</v>
      </c>
      <c r="AD9" s="489">
        <v>17</v>
      </c>
      <c r="AE9" s="490">
        <v>170</v>
      </c>
      <c r="AF9" s="490">
        <v>62</v>
      </c>
      <c r="AG9" s="490" t="s">
        <v>343</v>
      </c>
      <c r="AH9" s="489" t="s">
        <v>342</v>
      </c>
      <c r="AI9" s="489" t="s">
        <v>342</v>
      </c>
      <c r="AJ9" s="489" t="s">
        <v>342</v>
      </c>
      <c r="AK9" s="489" t="s">
        <v>344</v>
      </c>
      <c r="AL9" s="489" t="s">
        <v>345</v>
      </c>
      <c r="AM9" s="489" t="s">
        <v>346</v>
      </c>
      <c r="AN9" s="489" t="s">
        <v>347</v>
      </c>
      <c r="AO9" s="490" t="s">
        <v>348</v>
      </c>
      <c r="AP9" s="489"/>
      <c r="AQ9" s="489"/>
      <c r="AR9" s="489"/>
      <c r="AS9" s="489"/>
      <c r="AT9" s="489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28"/>
      <c r="BI9" s="428"/>
      <c r="BJ9" s="428"/>
      <c r="BK9" s="429"/>
      <c r="BL9" s="429"/>
      <c r="BM9" s="429"/>
      <c r="BN9" s="429"/>
      <c r="BO9" s="429"/>
      <c r="BP9" s="429"/>
      <c r="BQ9" s="429"/>
      <c r="BR9" s="429"/>
      <c r="BS9" s="429"/>
      <c r="BT9" s="429"/>
    </row>
    <row r="10" spans="1:62" s="429" customFormat="1" ht="27" customHeight="1">
      <c r="A10" s="430"/>
      <c r="B10" s="431">
        <f aca="true" t="shared" si="0" ref="B10:B38">Q10</f>
        <v>1</v>
      </c>
      <c r="C10" s="318">
        <f>'②名簿'!Y10</f>
        <v>0</v>
      </c>
      <c r="D10" s="319">
        <f>PHONETIC('②名簿'!Z10)</f>
      </c>
      <c r="E10" s="320">
        <f>'②名簿'!AG10</f>
        <v>0</v>
      </c>
      <c r="F10" s="320" t="str">
        <f>IF('②名簿'!AO10="","　",RIGHT('②名簿'!AO10,2))</f>
        <v>　</v>
      </c>
      <c r="G10" s="321">
        <f>IF(ISTEXT('②名簿'!AC10),DATEVALUE('②名簿'!AC10),AC10)</f>
        <v>0</v>
      </c>
      <c r="H10" s="322">
        <f>'②名簿'!AE10</f>
        <v>0</v>
      </c>
      <c r="I10" s="320">
        <f>VALUE('②名簿'!AF10)</f>
        <v>0</v>
      </c>
      <c r="J10" s="481">
        <f aca="true" ca="1" t="shared" si="1" ref="J10:J73">IF(G10=0,"",DATEDIF(G10,TODAY(),"y"))</f>
      </c>
      <c r="K10" s="473"/>
      <c r="L10" s="413"/>
      <c r="M10" s="432"/>
      <c r="N10" s="433"/>
      <c r="O10" s="434"/>
      <c r="P10" s="435"/>
      <c r="Q10" s="435">
        <v>1</v>
      </c>
      <c r="R10" s="488"/>
      <c r="S10" s="351"/>
      <c r="T10" s="351"/>
      <c r="U10" s="351"/>
      <c r="V10" s="351"/>
      <c r="W10" s="351"/>
      <c r="X10" s="351"/>
      <c r="Y10" s="352"/>
      <c r="Z10" s="352"/>
      <c r="AA10" s="351"/>
      <c r="AB10" s="352"/>
      <c r="AC10" s="478"/>
      <c r="AD10" s="351"/>
      <c r="AE10" s="352"/>
      <c r="AF10" s="352"/>
      <c r="AG10" s="352"/>
      <c r="AH10" s="351"/>
      <c r="AI10" s="351"/>
      <c r="AJ10" s="351"/>
      <c r="AK10" s="351"/>
      <c r="AL10" s="351"/>
      <c r="AM10" s="351"/>
      <c r="AN10" s="351"/>
      <c r="AO10" s="352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435"/>
      <c r="BI10" s="435"/>
      <c r="BJ10" s="435"/>
    </row>
    <row r="11" spans="1:62" s="429" customFormat="1" ht="27" customHeight="1">
      <c r="A11" s="430"/>
      <c r="B11" s="431">
        <f>Q11</f>
        <v>2</v>
      </c>
      <c r="C11" s="318">
        <f>'②名簿'!Y11</f>
        <v>0</v>
      </c>
      <c r="D11" s="319">
        <f>PHONETIC('②名簿'!Z11)</f>
      </c>
      <c r="E11" s="320">
        <f>'②名簿'!AG11</f>
        <v>0</v>
      </c>
      <c r="F11" s="320" t="str">
        <f>IF('②名簿'!AO11="","　",RIGHT('②名簿'!AO11,2))</f>
        <v>　</v>
      </c>
      <c r="G11" s="321">
        <f>IF(ISTEXT('②名簿'!AC11),DATEVALUE('②名簿'!AC11),AC11)</f>
        <v>0</v>
      </c>
      <c r="H11" s="322">
        <f>'②名簿'!AE11</f>
        <v>0</v>
      </c>
      <c r="I11" s="320">
        <f>VALUE('②名簿'!AF11)</f>
        <v>0</v>
      </c>
      <c r="J11" s="481">
        <f ca="1" t="shared" si="1"/>
      </c>
      <c r="K11" s="473"/>
      <c r="L11" s="413"/>
      <c r="M11" s="432"/>
      <c r="N11" s="433"/>
      <c r="O11" s="434"/>
      <c r="P11" s="435"/>
      <c r="Q11" s="435">
        <v>2</v>
      </c>
      <c r="R11" s="355"/>
      <c r="S11" s="334"/>
      <c r="T11" s="334"/>
      <c r="U11" s="334"/>
      <c r="V11" s="334"/>
      <c r="W11" s="334"/>
      <c r="X11" s="334"/>
      <c r="Y11" s="336"/>
      <c r="Z11" s="336"/>
      <c r="AA11" s="334"/>
      <c r="AB11" s="336"/>
      <c r="AC11" s="479"/>
      <c r="AD11" s="334"/>
      <c r="AE11" s="336"/>
      <c r="AF11" s="336"/>
      <c r="AG11" s="336"/>
      <c r="AH11" s="334"/>
      <c r="AI11" s="334"/>
      <c r="AJ11" s="334"/>
      <c r="AK11" s="334"/>
      <c r="AL11" s="334"/>
      <c r="AM11" s="334"/>
      <c r="AN11" s="334"/>
      <c r="AO11" s="336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435"/>
      <c r="BI11" s="435"/>
      <c r="BJ11" s="435"/>
    </row>
    <row r="12" spans="1:62" s="429" customFormat="1" ht="27" customHeight="1">
      <c r="A12" s="430"/>
      <c r="B12" s="431">
        <f t="shared" si="0"/>
        <v>3</v>
      </c>
      <c r="C12" s="318">
        <f>'②名簿'!Y12</f>
        <v>0</v>
      </c>
      <c r="D12" s="319">
        <f>PHONETIC('②名簿'!Z12)</f>
      </c>
      <c r="E12" s="320">
        <f>'②名簿'!AG12</f>
        <v>0</v>
      </c>
      <c r="F12" s="320" t="str">
        <f>IF('②名簿'!AO12="","　",RIGHT('②名簿'!AO12,2))</f>
        <v>　</v>
      </c>
      <c r="G12" s="321">
        <f>IF(ISTEXT('②名簿'!AC12),DATEVALUE('②名簿'!AC12),AC12)</f>
        <v>0</v>
      </c>
      <c r="H12" s="322">
        <f>'②名簿'!AE12</f>
        <v>0</v>
      </c>
      <c r="I12" s="320">
        <f>VALUE('②名簿'!AF12)</f>
        <v>0</v>
      </c>
      <c r="J12" s="481">
        <f ca="1" t="shared" si="1"/>
      </c>
      <c r="K12" s="473"/>
      <c r="L12" s="413"/>
      <c r="M12" s="432"/>
      <c r="N12" s="433"/>
      <c r="O12" s="434"/>
      <c r="P12" s="435"/>
      <c r="Q12" s="435">
        <v>3</v>
      </c>
      <c r="R12" s="355"/>
      <c r="S12" s="334"/>
      <c r="T12" s="334"/>
      <c r="U12" s="334"/>
      <c r="V12" s="334"/>
      <c r="W12" s="334"/>
      <c r="X12" s="334"/>
      <c r="Y12" s="336"/>
      <c r="Z12" s="336"/>
      <c r="AA12" s="334"/>
      <c r="AB12" s="336"/>
      <c r="AC12" s="479"/>
      <c r="AD12" s="334"/>
      <c r="AE12" s="336"/>
      <c r="AF12" s="336"/>
      <c r="AG12" s="336"/>
      <c r="AH12" s="334"/>
      <c r="AI12" s="334"/>
      <c r="AJ12" s="334"/>
      <c r="AK12" s="334"/>
      <c r="AL12" s="334"/>
      <c r="AM12" s="334"/>
      <c r="AN12" s="334"/>
      <c r="AO12" s="336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435"/>
      <c r="BI12" s="435"/>
      <c r="BJ12" s="435"/>
    </row>
    <row r="13" spans="1:62" s="429" customFormat="1" ht="27" customHeight="1">
      <c r="A13" s="430"/>
      <c r="B13" s="431">
        <f t="shared" si="0"/>
        <v>4</v>
      </c>
      <c r="C13" s="318">
        <f>'②名簿'!Y13</f>
        <v>0</v>
      </c>
      <c r="D13" s="319">
        <f>PHONETIC('②名簿'!Z13)</f>
      </c>
      <c r="E13" s="320">
        <f>'②名簿'!AG13</f>
        <v>0</v>
      </c>
      <c r="F13" s="320" t="str">
        <f>IF('②名簿'!AO13="","　",RIGHT('②名簿'!AO13,2))</f>
        <v>　</v>
      </c>
      <c r="G13" s="321">
        <f>IF(ISTEXT('②名簿'!AC13),DATEVALUE('②名簿'!AC13),AC13)</f>
        <v>0</v>
      </c>
      <c r="H13" s="322">
        <f>'②名簿'!AE13</f>
        <v>0</v>
      </c>
      <c r="I13" s="320">
        <f>VALUE('②名簿'!AF13)</f>
        <v>0</v>
      </c>
      <c r="J13" s="481">
        <f ca="1" t="shared" si="1"/>
      </c>
      <c r="K13" s="473"/>
      <c r="L13" s="413"/>
      <c r="M13" s="432"/>
      <c r="N13" s="433"/>
      <c r="O13" s="434"/>
      <c r="P13" s="435"/>
      <c r="Q13" s="435">
        <v>4</v>
      </c>
      <c r="R13" s="355"/>
      <c r="S13" s="334"/>
      <c r="T13" s="334"/>
      <c r="U13" s="334"/>
      <c r="V13" s="334"/>
      <c r="W13" s="334"/>
      <c r="X13" s="334"/>
      <c r="Y13" s="336"/>
      <c r="Z13" s="336"/>
      <c r="AA13" s="334"/>
      <c r="AB13" s="336"/>
      <c r="AC13" s="479"/>
      <c r="AD13" s="334"/>
      <c r="AE13" s="336"/>
      <c r="AF13" s="336"/>
      <c r="AG13" s="336"/>
      <c r="AH13" s="334"/>
      <c r="AI13" s="334"/>
      <c r="AJ13" s="334"/>
      <c r="AK13" s="334"/>
      <c r="AL13" s="334"/>
      <c r="AM13" s="334"/>
      <c r="AN13" s="334"/>
      <c r="AO13" s="336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435"/>
      <c r="BI13" s="435"/>
      <c r="BJ13" s="435"/>
    </row>
    <row r="14" spans="1:62" s="429" customFormat="1" ht="27" customHeight="1">
      <c r="A14" s="430"/>
      <c r="B14" s="431">
        <f t="shared" si="0"/>
        <v>5</v>
      </c>
      <c r="C14" s="318">
        <f>'②名簿'!Y14</f>
        <v>0</v>
      </c>
      <c r="D14" s="319">
        <f>PHONETIC('②名簿'!Z14)</f>
      </c>
      <c r="E14" s="320">
        <f>'②名簿'!AG14</f>
        <v>0</v>
      </c>
      <c r="F14" s="320" t="str">
        <f>IF('②名簿'!AO14="","　",RIGHT('②名簿'!AO14,2))</f>
        <v>　</v>
      </c>
      <c r="G14" s="321">
        <f>IF(ISTEXT('②名簿'!AC14),DATEVALUE('②名簿'!AC14),AC14)</f>
        <v>0</v>
      </c>
      <c r="H14" s="322">
        <f>'②名簿'!AE14</f>
        <v>0</v>
      </c>
      <c r="I14" s="320">
        <f>VALUE('②名簿'!AF14)</f>
        <v>0</v>
      </c>
      <c r="J14" s="481">
        <f ca="1" t="shared" si="1"/>
      </c>
      <c r="K14" s="473"/>
      <c r="L14" s="413"/>
      <c r="M14" s="432"/>
      <c r="N14" s="433"/>
      <c r="O14" s="434"/>
      <c r="P14" s="435"/>
      <c r="Q14" s="435">
        <v>5</v>
      </c>
      <c r="R14" s="355"/>
      <c r="S14" s="334"/>
      <c r="T14" s="334"/>
      <c r="U14" s="334"/>
      <c r="V14" s="334"/>
      <c r="W14" s="334"/>
      <c r="X14" s="334"/>
      <c r="Y14" s="336"/>
      <c r="Z14" s="336"/>
      <c r="AA14" s="334"/>
      <c r="AB14" s="336"/>
      <c r="AC14" s="479"/>
      <c r="AD14" s="334"/>
      <c r="AE14" s="336"/>
      <c r="AF14" s="336"/>
      <c r="AG14" s="336"/>
      <c r="AH14" s="334"/>
      <c r="AI14" s="334"/>
      <c r="AJ14" s="334"/>
      <c r="AK14" s="334"/>
      <c r="AL14" s="334"/>
      <c r="AM14" s="334"/>
      <c r="AN14" s="334"/>
      <c r="AO14" s="336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435"/>
      <c r="BI14" s="435"/>
      <c r="BJ14" s="435"/>
    </row>
    <row r="15" spans="1:62" s="429" customFormat="1" ht="27" customHeight="1">
      <c r="A15" s="430"/>
      <c r="B15" s="431">
        <f t="shared" si="0"/>
        <v>6</v>
      </c>
      <c r="C15" s="318">
        <f>'②名簿'!Y15</f>
        <v>0</v>
      </c>
      <c r="D15" s="319">
        <f>PHONETIC('②名簿'!Z15)</f>
      </c>
      <c r="E15" s="320">
        <f>'②名簿'!AG15</f>
        <v>0</v>
      </c>
      <c r="F15" s="320" t="str">
        <f>IF('②名簿'!AO15="","　",RIGHT('②名簿'!AO15,2))</f>
        <v>　</v>
      </c>
      <c r="G15" s="321">
        <f>IF(ISTEXT('②名簿'!AC15),DATEVALUE('②名簿'!AC15),AC15)</f>
        <v>0</v>
      </c>
      <c r="H15" s="322">
        <f>'②名簿'!AE15</f>
        <v>0</v>
      </c>
      <c r="I15" s="320">
        <f>VALUE('②名簿'!AF15)</f>
        <v>0</v>
      </c>
      <c r="J15" s="481">
        <f ca="1" t="shared" si="1"/>
      </c>
      <c r="K15" s="473"/>
      <c r="L15" s="413"/>
      <c r="M15" s="432"/>
      <c r="N15" s="433"/>
      <c r="O15" s="434"/>
      <c r="P15" s="435"/>
      <c r="Q15" s="435">
        <v>6</v>
      </c>
      <c r="R15" s="355"/>
      <c r="S15" s="334"/>
      <c r="T15" s="334"/>
      <c r="U15" s="334"/>
      <c r="V15" s="334"/>
      <c r="W15" s="334"/>
      <c r="X15" s="334"/>
      <c r="Y15" s="336"/>
      <c r="Z15" s="336"/>
      <c r="AA15" s="334"/>
      <c r="AB15" s="336"/>
      <c r="AC15" s="479"/>
      <c r="AD15" s="334"/>
      <c r="AE15" s="336"/>
      <c r="AF15" s="336"/>
      <c r="AG15" s="336"/>
      <c r="AH15" s="334"/>
      <c r="AI15" s="334"/>
      <c r="AJ15" s="334"/>
      <c r="AK15" s="334"/>
      <c r="AL15" s="334"/>
      <c r="AM15" s="334"/>
      <c r="AN15" s="334"/>
      <c r="AO15" s="336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435"/>
      <c r="BI15" s="435"/>
      <c r="BJ15" s="435"/>
    </row>
    <row r="16" spans="1:62" s="429" customFormat="1" ht="27" customHeight="1">
      <c r="A16" s="430"/>
      <c r="B16" s="431">
        <f t="shared" si="0"/>
        <v>7</v>
      </c>
      <c r="C16" s="318">
        <f>'②名簿'!Y16</f>
        <v>0</v>
      </c>
      <c r="D16" s="319">
        <f>PHONETIC('②名簿'!Z16)</f>
      </c>
      <c r="E16" s="320">
        <f>'②名簿'!AG16</f>
        <v>0</v>
      </c>
      <c r="F16" s="320" t="str">
        <f>IF('②名簿'!AO16="","　",RIGHT('②名簿'!AO16,2))</f>
        <v>　</v>
      </c>
      <c r="G16" s="321">
        <f>IF(ISTEXT('②名簿'!AC16),DATEVALUE('②名簿'!AC16),AC16)</f>
        <v>0</v>
      </c>
      <c r="H16" s="322">
        <f>'②名簿'!AE16</f>
        <v>0</v>
      </c>
      <c r="I16" s="320">
        <f>VALUE('②名簿'!AF16)</f>
        <v>0</v>
      </c>
      <c r="J16" s="481">
        <f ca="1" t="shared" si="1"/>
      </c>
      <c r="K16" s="473"/>
      <c r="L16" s="413"/>
      <c r="M16" s="432"/>
      <c r="N16" s="433"/>
      <c r="O16" s="434"/>
      <c r="P16" s="435"/>
      <c r="Q16" s="435">
        <v>7</v>
      </c>
      <c r="R16" s="355"/>
      <c r="S16" s="334"/>
      <c r="T16" s="334"/>
      <c r="U16" s="334"/>
      <c r="V16" s="334"/>
      <c r="W16" s="334"/>
      <c r="X16" s="334"/>
      <c r="Y16" s="336"/>
      <c r="Z16" s="336"/>
      <c r="AA16" s="334"/>
      <c r="AB16" s="336"/>
      <c r="AC16" s="479"/>
      <c r="AD16" s="334"/>
      <c r="AE16" s="336"/>
      <c r="AF16" s="336"/>
      <c r="AG16" s="336"/>
      <c r="AH16" s="334"/>
      <c r="AI16" s="334"/>
      <c r="AJ16" s="334"/>
      <c r="AK16" s="334"/>
      <c r="AL16" s="334"/>
      <c r="AM16" s="334"/>
      <c r="AN16" s="334"/>
      <c r="AO16" s="336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435"/>
      <c r="BI16" s="435"/>
      <c r="BJ16" s="435"/>
    </row>
    <row r="17" spans="1:62" s="429" customFormat="1" ht="27" customHeight="1">
      <c r="A17" s="430"/>
      <c r="B17" s="431">
        <f t="shared" si="0"/>
        <v>8</v>
      </c>
      <c r="C17" s="318">
        <f>'②名簿'!Y17</f>
        <v>0</v>
      </c>
      <c r="D17" s="319">
        <f>PHONETIC('②名簿'!Z17)</f>
      </c>
      <c r="E17" s="320">
        <f>'②名簿'!AG17</f>
        <v>0</v>
      </c>
      <c r="F17" s="320" t="str">
        <f>IF('②名簿'!AO17="","　",RIGHT('②名簿'!AO17,2))</f>
        <v>　</v>
      </c>
      <c r="G17" s="321">
        <f>IF(ISTEXT('②名簿'!AC17),DATEVALUE('②名簿'!AC17),AC17)</f>
        <v>0</v>
      </c>
      <c r="H17" s="322">
        <f>'②名簿'!AE17</f>
        <v>0</v>
      </c>
      <c r="I17" s="320">
        <f>VALUE('②名簿'!AF17)</f>
        <v>0</v>
      </c>
      <c r="J17" s="481">
        <f ca="1" t="shared" si="1"/>
      </c>
      <c r="K17" s="473"/>
      <c r="L17" s="413"/>
      <c r="M17" s="432"/>
      <c r="N17" s="433"/>
      <c r="O17" s="434"/>
      <c r="P17" s="435"/>
      <c r="Q17" s="435">
        <v>8</v>
      </c>
      <c r="R17" s="355"/>
      <c r="S17" s="334"/>
      <c r="T17" s="334"/>
      <c r="U17" s="334"/>
      <c r="V17" s="334"/>
      <c r="W17" s="334"/>
      <c r="X17" s="334"/>
      <c r="Y17" s="336"/>
      <c r="Z17" s="336"/>
      <c r="AA17" s="334"/>
      <c r="AB17" s="336"/>
      <c r="AC17" s="479"/>
      <c r="AD17" s="334"/>
      <c r="AE17" s="336"/>
      <c r="AF17" s="336"/>
      <c r="AG17" s="336"/>
      <c r="AH17" s="334"/>
      <c r="AI17" s="334"/>
      <c r="AJ17" s="334"/>
      <c r="AK17" s="334"/>
      <c r="AL17" s="334"/>
      <c r="AM17" s="334"/>
      <c r="AN17" s="334"/>
      <c r="AO17" s="336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435"/>
      <c r="BI17" s="435"/>
      <c r="BJ17" s="435"/>
    </row>
    <row r="18" spans="1:62" s="429" customFormat="1" ht="27" customHeight="1">
      <c r="A18" s="430"/>
      <c r="B18" s="431">
        <f t="shared" si="0"/>
        <v>9</v>
      </c>
      <c r="C18" s="318">
        <f>'②名簿'!Y18</f>
        <v>0</v>
      </c>
      <c r="D18" s="319">
        <f>PHONETIC('②名簿'!Z18)</f>
      </c>
      <c r="E18" s="320">
        <f>'②名簿'!AG18</f>
        <v>0</v>
      </c>
      <c r="F18" s="320" t="str">
        <f>IF('②名簿'!AO18="","　",RIGHT('②名簿'!AO18,2))</f>
        <v>　</v>
      </c>
      <c r="G18" s="321">
        <f>IF(ISTEXT('②名簿'!AC18),DATEVALUE('②名簿'!AC18),AC18)</f>
        <v>0</v>
      </c>
      <c r="H18" s="322">
        <f>'②名簿'!AE18</f>
        <v>0</v>
      </c>
      <c r="I18" s="320">
        <f>VALUE('②名簿'!AF18)</f>
        <v>0</v>
      </c>
      <c r="J18" s="481">
        <f ca="1" t="shared" si="1"/>
      </c>
      <c r="K18" s="473"/>
      <c r="L18" s="413"/>
      <c r="M18" s="432"/>
      <c r="N18" s="433"/>
      <c r="O18" s="434"/>
      <c r="P18" s="435"/>
      <c r="Q18" s="435">
        <v>9</v>
      </c>
      <c r="R18" s="355"/>
      <c r="S18" s="334"/>
      <c r="T18" s="334"/>
      <c r="U18" s="334"/>
      <c r="V18" s="334"/>
      <c r="W18" s="334"/>
      <c r="X18" s="334"/>
      <c r="Y18" s="336"/>
      <c r="Z18" s="336"/>
      <c r="AA18" s="334"/>
      <c r="AB18" s="336"/>
      <c r="AC18" s="479"/>
      <c r="AD18" s="334"/>
      <c r="AE18" s="336"/>
      <c r="AF18" s="336"/>
      <c r="AG18" s="336"/>
      <c r="AH18" s="334"/>
      <c r="AI18" s="334"/>
      <c r="AJ18" s="334"/>
      <c r="AK18" s="334"/>
      <c r="AL18" s="334"/>
      <c r="AM18" s="334"/>
      <c r="AN18" s="334"/>
      <c r="AO18" s="336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435"/>
      <c r="BI18" s="435"/>
      <c r="BJ18" s="435"/>
    </row>
    <row r="19" spans="1:62" s="429" customFormat="1" ht="27" customHeight="1">
      <c r="A19" s="430"/>
      <c r="B19" s="431">
        <f t="shared" si="0"/>
        <v>10</v>
      </c>
      <c r="C19" s="318">
        <f>'②名簿'!Y19</f>
        <v>0</v>
      </c>
      <c r="D19" s="319">
        <f>PHONETIC('②名簿'!Z19)</f>
      </c>
      <c r="E19" s="320">
        <f>'②名簿'!AG19</f>
        <v>0</v>
      </c>
      <c r="F19" s="320" t="str">
        <f>IF('②名簿'!AO19="","　",RIGHT('②名簿'!AO19,2))</f>
        <v>　</v>
      </c>
      <c r="G19" s="321">
        <f>IF(ISTEXT('②名簿'!AC19),DATEVALUE('②名簿'!AC19),AC19)</f>
        <v>0</v>
      </c>
      <c r="H19" s="322">
        <f>'②名簿'!AE19</f>
        <v>0</v>
      </c>
      <c r="I19" s="320">
        <f>VALUE('②名簿'!AF19)</f>
        <v>0</v>
      </c>
      <c r="J19" s="481">
        <f ca="1" t="shared" si="1"/>
      </c>
      <c r="K19" s="473"/>
      <c r="L19" s="413"/>
      <c r="M19" s="432"/>
      <c r="N19" s="433"/>
      <c r="O19" s="434"/>
      <c r="P19" s="435"/>
      <c r="Q19" s="435">
        <v>10</v>
      </c>
      <c r="R19" s="355"/>
      <c r="S19" s="334"/>
      <c r="T19" s="334"/>
      <c r="U19" s="334"/>
      <c r="V19" s="334"/>
      <c r="W19" s="334"/>
      <c r="X19" s="334"/>
      <c r="Y19" s="336"/>
      <c r="Z19" s="336"/>
      <c r="AA19" s="334"/>
      <c r="AB19" s="336"/>
      <c r="AC19" s="479"/>
      <c r="AD19" s="334"/>
      <c r="AE19" s="336"/>
      <c r="AF19" s="336"/>
      <c r="AG19" s="336"/>
      <c r="AH19" s="334"/>
      <c r="AI19" s="334"/>
      <c r="AJ19" s="334"/>
      <c r="AK19" s="334"/>
      <c r="AL19" s="334"/>
      <c r="AM19" s="334"/>
      <c r="AN19" s="334"/>
      <c r="AO19" s="336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435"/>
      <c r="BI19" s="435"/>
      <c r="BJ19" s="435"/>
    </row>
    <row r="20" spans="1:62" s="429" customFormat="1" ht="27" customHeight="1">
      <c r="A20" s="430"/>
      <c r="B20" s="431">
        <f t="shared" si="0"/>
        <v>11</v>
      </c>
      <c r="C20" s="318">
        <f>'②名簿'!Y20</f>
        <v>0</v>
      </c>
      <c r="D20" s="319">
        <f>PHONETIC('②名簿'!Z20)</f>
      </c>
      <c r="E20" s="320">
        <f>'②名簿'!AG20</f>
        <v>0</v>
      </c>
      <c r="F20" s="320" t="str">
        <f>IF('②名簿'!AO20="","　",RIGHT('②名簿'!AO20,2))</f>
        <v>　</v>
      </c>
      <c r="G20" s="321">
        <f>IF(ISTEXT('②名簿'!AC20),DATEVALUE('②名簿'!AC20),AC20)</f>
        <v>0</v>
      </c>
      <c r="H20" s="322">
        <f>'②名簿'!AE20</f>
        <v>0</v>
      </c>
      <c r="I20" s="320">
        <f>VALUE('②名簿'!AF20)</f>
        <v>0</v>
      </c>
      <c r="J20" s="481">
        <f ca="1" t="shared" si="1"/>
      </c>
      <c r="K20" s="473"/>
      <c r="L20" s="413"/>
      <c r="M20" s="432"/>
      <c r="N20" s="433"/>
      <c r="O20" s="434"/>
      <c r="P20" s="435"/>
      <c r="Q20" s="435">
        <v>11</v>
      </c>
      <c r="R20" s="355"/>
      <c r="S20" s="334"/>
      <c r="T20" s="334"/>
      <c r="U20" s="334"/>
      <c r="V20" s="334"/>
      <c r="W20" s="334"/>
      <c r="X20" s="334"/>
      <c r="Y20" s="336"/>
      <c r="Z20" s="336"/>
      <c r="AA20" s="334"/>
      <c r="AB20" s="336"/>
      <c r="AC20" s="479"/>
      <c r="AD20" s="334"/>
      <c r="AE20" s="336"/>
      <c r="AF20" s="336"/>
      <c r="AG20" s="336"/>
      <c r="AH20" s="334"/>
      <c r="AI20" s="334"/>
      <c r="AJ20" s="334"/>
      <c r="AK20" s="334"/>
      <c r="AL20" s="334"/>
      <c r="AM20" s="334"/>
      <c r="AN20" s="334"/>
      <c r="AO20" s="336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435"/>
      <c r="BI20" s="435"/>
      <c r="BJ20" s="435"/>
    </row>
    <row r="21" spans="1:62" s="429" customFormat="1" ht="27" customHeight="1">
      <c r="A21" s="430"/>
      <c r="B21" s="431">
        <f t="shared" si="0"/>
        <v>12</v>
      </c>
      <c r="C21" s="318">
        <f>'②名簿'!Y21</f>
        <v>0</v>
      </c>
      <c r="D21" s="319">
        <f>PHONETIC('②名簿'!Z21)</f>
      </c>
      <c r="E21" s="320">
        <f>'②名簿'!AG21</f>
        <v>0</v>
      </c>
      <c r="F21" s="320" t="str">
        <f>IF('②名簿'!AO21="","　",RIGHT('②名簿'!AO21,2))</f>
        <v>　</v>
      </c>
      <c r="G21" s="321">
        <f>IF(ISTEXT('②名簿'!AC21),DATEVALUE('②名簿'!AC21),AC21)</f>
        <v>0</v>
      </c>
      <c r="H21" s="322">
        <f>'②名簿'!AE21</f>
        <v>0</v>
      </c>
      <c r="I21" s="320">
        <f>VALUE('②名簿'!AF21)</f>
        <v>0</v>
      </c>
      <c r="J21" s="481">
        <f ca="1" t="shared" si="1"/>
      </c>
      <c r="K21" s="473"/>
      <c r="L21" s="413"/>
      <c r="M21" s="432"/>
      <c r="N21" s="433"/>
      <c r="O21" s="434"/>
      <c r="P21" s="435"/>
      <c r="Q21" s="435">
        <v>12</v>
      </c>
      <c r="R21" s="355"/>
      <c r="S21" s="334"/>
      <c r="T21" s="334"/>
      <c r="U21" s="334"/>
      <c r="V21" s="334"/>
      <c r="W21" s="334"/>
      <c r="X21" s="334"/>
      <c r="Y21" s="336"/>
      <c r="Z21" s="336"/>
      <c r="AA21" s="334"/>
      <c r="AB21" s="336"/>
      <c r="AC21" s="479"/>
      <c r="AD21" s="334"/>
      <c r="AE21" s="336"/>
      <c r="AF21" s="336"/>
      <c r="AG21" s="336"/>
      <c r="AH21" s="334"/>
      <c r="AI21" s="334"/>
      <c r="AJ21" s="334"/>
      <c r="AK21" s="334"/>
      <c r="AL21" s="334"/>
      <c r="AM21" s="334"/>
      <c r="AN21" s="334"/>
      <c r="AO21" s="336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435"/>
      <c r="BI21" s="435"/>
      <c r="BJ21" s="435"/>
    </row>
    <row r="22" spans="1:62" s="429" customFormat="1" ht="27" customHeight="1">
      <c r="A22" s="430"/>
      <c r="B22" s="431">
        <f t="shared" si="0"/>
        <v>13</v>
      </c>
      <c r="C22" s="318">
        <f>'②名簿'!Y22</f>
        <v>0</v>
      </c>
      <c r="D22" s="319">
        <f>PHONETIC('②名簿'!Z22)</f>
      </c>
      <c r="E22" s="320">
        <f>'②名簿'!AG22</f>
        <v>0</v>
      </c>
      <c r="F22" s="320" t="str">
        <f>IF('②名簿'!AO22="","　",RIGHT('②名簿'!AO22,2))</f>
        <v>　</v>
      </c>
      <c r="G22" s="321">
        <f>IF(ISTEXT('②名簿'!AC22),DATEVALUE('②名簿'!AC22),AC22)</f>
        <v>0</v>
      </c>
      <c r="H22" s="322">
        <f>'②名簿'!AE22</f>
        <v>0</v>
      </c>
      <c r="I22" s="320">
        <f>VALUE('②名簿'!AF22)</f>
        <v>0</v>
      </c>
      <c r="J22" s="481">
        <f ca="1" t="shared" si="1"/>
      </c>
      <c r="K22" s="473"/>
      <c r="L22" s="413"/>
      <c r="M22" s="432"/>
      <c r="N22" s="433"/>
      <c r="O22" s="434"/>
      <c r="P22" s="435"/>
      <c r="Q22" s="435">
        <v>13</v>
      </c>
      <c r="R22" s="355"/>
      <c r="S22" s="334"/>
      <c r="T22" s="334"/>
      <c r="U22" s="334"/>
      <c r="V22" s="334"/>
      <c r="W22" s="334"/>
      <c r="X22" s="334"/>
      <c r="Y22" s="336"/>
      <c r="Z22" s="336"/>
      <c r="AA22" s="334"/>
      <c r="AB22" s="336"/>
      <c r="AC22" s="479"/>
      <c r="AD22" s="334"/>
      <c r="AE22" s="336"/>
      <c r="AF22" s="336"/>
      <c r="AG22" s="336"/>
      <c r="AH22" s="334"/>
      <c r="AI22" s="334"/>
      <c r="AJ22" s="334"/>
      <c r="AK22" s="334"/>
      <c r="AL22" s="334"/>
      <c r="AM22" s="334"/>
      <c r="AN22" s="334"/>
      <c r="AO22" s="336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435"/>
      <c r="BI22" s="435"/>
      <c r="BJ22" s="435"/>
    </row>
    <row r="23" spans="1:62" s="429" customFormat="1" ht="27" customHeight="1">
      <c r="A23" s="430"/>
      <c r="B23" s="431">
        <f t="shared" si="0"/>
        <v>14</v>
      </c>
      <c r="C23" s="318">
        <f>'②名簿'!Y23</f>
        <v>0</v>
      </c>
      <c r="D23" s="319">
        <f>PHONETIC('②名簿'!Z23)</f>
      </c>
      <c r="E23" s="320">
        <f>'②名簿'!AG23</f>
        <v>0</v>
      </c>
      <c r="F23" s="320" t="str">
        <f>IF('②名簿'!AO23="","　",RIGHT('②名簿'!AO23,2))</f>
        <v>　</v>
      </c>
      <c r="G23" s="321">
        <f>IF(ISTEXT('②名簿'!AC23),DATEVALUE('②名簿'!AC23),AC23)</f>
        <v>0</v>
      </c>
      <c r="H23" s="322">
        <f>'②名簿'!AE23</f>
        <v>0</v>
      </c>
      <c r="I23" s="320">
        <f>VALUE('②名簿'!AF23)</f>
        <v>0</v>
      </c>
      <c r="J23" s="481">
        <f ca="1" t="shared" si="1"/>
      </c>
      <c r="K23" s="473"/>
      <c r="L23" s="413"/>
      <c r="M23" s="432"/>
      <c r="N23" s="433"/>
      <c r="O23" s="434"/>
      <c r="P23" s="435"/>
      <c r="Q23" s="435">
        <v>14</v>
      </c>
      <c r="R23" s="355"/>
      <c r="S23" s="334"/>
      <c r="T23" s="334"/>
      <c r="U23" s="334"/>
      <c r="V23" s="334"/>
      <c r="W23" s="334"/>
      <c r="X23" s="334"/>
      <c r="Y23" s="336"/>
      <c r="Z23" s="336"/>
      <c r="AA23" s="334"/>
      <c r="AB23" s="336"/>
      <c r="AC23" s="479"/>
      <c r="AD23" s="334"/>
      <c r="AE23" s="336"/>
      <c r="AF23" s="336"/>
      <c r="AG23" s="336"/>
      <c r="AH23" s="334"/>
      <c r="AI23" s="334"/>
      <c r="AJ23" s="334"/>
      <c r="AK23" s="334"/>
      <c r="AL23" s="334"/>
      <c r="AM23" s="334"/>
      <c r="AN23" s="334"/>
      <c r="AO23" s="336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435"/>
      <c r="BI23" s="435"/>
      <c r="BJ23" s="435"/>
    </row>
    <row r="24" spans="1:62" s="429" customFormat="1" ht="27" customHeight="1">
      <c r="A24" s="430"/>
      <c r="B24" s="431">
        <f t="shared" si="0"/>
        <v>15</v>
      </c>
      <c r="C24" s="318">
        <f>'②名簿'!Y24</f>
        <v>0</v>
      </c>
      <c r="D24" s="319">
        <f>PHONETIC('②名簿'!Z24)</f>
      </c>
      <c r="E24" s="320">
        <f>'②名簿'!AG24</f>
        <v>0</v>
      </c>
      <c r="F24" s="320" t="str">
        <f>IF('②名簿'!AO24="","　",RIGHT('②名簿'!AO24,2))</f>
        <v>　</v>
      </c>
      <c r="G24" s="321">
        <f>IF(ISTEXT('②名簿'!AC24),DATEVALUE('②名簿'!AC24),AC24)</f>
        <v>0</v>
      </c>
      <c r="H24" s="322">
        <f>'②名簿'!AE24</f>
        <v>0</v>
      </c>
      <c r="I24" s="320">
        <f>VALUE('②名簿'!AF24)</f>
        <v>0</v>
      </c>
      <c r="J24" s="481">
        <f ca="1" t="shared" si="1"/>
      </c>
      <c r="K24" s="473"/>
      <c r="L24" s="413"/>
      <c r="M24" s="432"/>
      <c r="N24" s="433"/>
      <c r="O24" s="434"/>
      <c r="P24" s="435"/>
      <c r="Q24" s="435">
        <v>15</v>
      </c>
      <c r="R24" s="355"/>
      <c r="S24" s="334"/>
      <c r="T24" s="334"/>
      <c r="U24" s="334"/>
      <c r="V24" s="334"/>
      <c r="W24" s="334"/>
      <c r="X24" s="334"/>
      <c r="Y24" s="336"/>
      <c r="Z24" s="336"/>
      <c r="AA24" s="334"/>
      <c r="AB24" s="336"/>
      <c r="AC24" s="479"/>
      <c r="AD24" s="334"/>
      <c r="AE24" s="336"/>
      <c r="AF24" s="336"/>
      <c r="AG24" s="336"/>
      <c r="AH24" s="334"/>
      <c r="AI24" s="334"/>
      <c r="AJ24" s="334"/>
      <c r="AK24" s="334"/>
      <c r="AL24" s="334"/>
      <c r="AM24" s="334"/>
      <c r="AN24" s="334"/>
      <c r="AO24" s="336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435"/>
      <c r="BI24" s="435"/>
      <c r="BJ24" s="435"/>
    </row>
    <row r="25" spans="1:62" s="429" customFormat="1" ht="27" customHeight="1">
      <c r="A25" s="430"/>
      <c r="B25" s="431">
        <f t="shared" si="0"/>
        <v>16</v>
      </c>
      <c r="C25" s="318">
        <f>'②名簿'!Y25</f>
        <v>0</v>
      </c>
      <c r="D25" s="319">
        <f>PHONETIC('②名簿'!Z25)</f>
      </c>
      <c r="E25" s="320">
        <f>'②名簿'!AG25</f>
        <v>0</v>
      </c>
      <c r="F25" s="320" t="str">
        <f>IF('②名簿'!AO25="","　",RIGHT('②名簿'!AO25,2))</f>
        <v>　</v>
      </c>
      <c r="G25" s="321">
        <f>IF(ISTEXT('②名簿'!AC25),DATEVALUE('②名簿'!AC25),AC25)</f>
        <v>0</v>
      </c>
      <c r="H25" s="322">
        <f>'②名簿'!AE25</f>
        <v>0</v>
      </c>
      <c r="I25" s="320">
        <f>VALUE('②名簿'!AF25)</f>
        <v>0</v>
      </c>
      <c r="J25" s="481">
        <f ca="1" t="shared" si="1"/>
      </c>
      <c r="K25" s="473"/>
      <c r="L25" s="413"/>
      <c r="M25" s="432"/>
      <c r="N25" s="433"/>
      <c r="O25" s="434"/>
      <c r="P25" s="435"/>
      <c r="Q25" s="435">
        <v>16</v>
      </c>
      <c r="R25" s="355"/>
      <c r="S25" s="334"/>
      <c r="T25" s="334"/>
      <c r="U25" s="334"/>
      <c r="V25" s="334"/>
      <c r="W25" s="334"/>
      <c r="X25" s="334"/>
      <c r="Y25" s="336"/>
      <c r="Z25" s="336"/>
      <c r="AA25" s="334"/>
      <c r="AB25" s="336"/>
      <c r="AC25" s="479"/>
      <c r="AD25" s="334"/>
      <c r="AE25" s="336"/>
      <c r="AF25" s="336"/>
      <c r="AG25" s="336"/>
      <c r="AH25" s="334"/>
      <c r="AI25" s="334"/>
      <c r="AJ25" s="334"/>
      <c r="AK25" s="334"/>
      <c r="AL25" s="334"/>
      <c r="AM25" s="334"/>
      <c r="AN25" s="334"/>
      <c r="AO25" s="336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435"/>
      <c r="BI25" s="435"/>
      <c r="BJ25" s="435"/>
    </row>
    <row r="26" spans="1:62" s="429" customFormat="1" ht="27" customHeight="1">
      <c r="A26" s="430"/>
      <c r="B26" s="431">
        <f t="shared" si="0"/>
        <v>17</v>
      </c>
      <c r="C26" s="318">
        <f>'②名簿'!Y26</f>
        <v>0</v>
      </c>
      <c r="D26" s="319">
        <f>PHONETIC('②名簿'!Z26)</f>
      </c>
      <c r="E26" s="320">
        <f>'②名簿'!AG26</f>
        <v>0</v>
      </c>
      <c r="F26" s="320" t="str">
        <f>IF('②名簿'!AO26="","　",RIGHT('②名簿'!AO26,2))</f>
        <v>　</v>
      </c>
      <c r="G26" s="321">
        <f>IF(ISTEXT('②名簿'!AC26),DATEVALUE('②名簿'!AC26),AC26)</f>
        <v>0</v>
      </c>
      <c r="H26" s="322">
        <f>'②名簿'!AE26</f>
        <v>0</v>
      </c>
      <c r="I26" s="320">
        <f>VALUE('②名簿'!AF26)</f>
        <v>0</v>
      </c>
      <c r="J26" s="481">
        <f ca="1" t="shared" si="1"/>
      </c>
      <c r="K26" s="473"/>
      <c r="L26" s="413"/>
      <c r="M26" s="432"/>
      <c r="N26" s="433"/>
      <c r="O26" s="434"/>
      <c r="P26" s="435"/>
      <c r="Q26" s="435">
        <v>17</v>
      </c>
      <c r="R26" s="355"/>
      <c r="S26" s="334"/>
      <c r="T26" s="334"/>
      <c r="U26" s="334"/>
      <c r="V26" s="334"/>
      <c r="W26" s="334"/>
      <c r="X26" s="334"/>
      <c r="Y26" s="336"/>
      <c r="Z26" s="336"/>
      <c r="AA26" s="334"/>
      <c r="AB26" s="336"/>
      <c r="AC26" s="479"/>
      <c r="AD26" s="334"/>
      <c r="AE26" s="336"/>
      <c r="AF26" s="336"/>
      <c r="AG26" s="336"/>
      <c r="AH26" s="334"/>
      <c r="AI26" s="334"/>
      <c r="AJ26" s="334"/>
      <c r="AK26" s="334"/>
      <c r="AL26" s="334"/>
      <c r="AM26" s="334"/>
      <c r="AN26" s="334"/>
      <c r="AO26" s="336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435"/>
      <c r="BI26" s="435"/>
      <c r="BJ26" s="435"/>
    </row>
    <row r="27" spans="1:62" s="429" customFormat="1" ht="27" customHeight="1">
      <c r="A27" s="430"/>
      <c r="B27" s="431">
        <f t="shared" si="0"/>
        <v>18</v>
      </c>
      <c r="C27" s="318">
        <f>'②名簿'!Y27</f>
        <v>0</v>
      </c>
      <c r="D27" s="319">
        <f>PHONETIC('②名簿'!Z27)</f>
      </c>
      <c r="E27" s="320">
        <f>'②名簿'!AG27</f>
        <v>0</v>
      </c>
      <c r="F27" s="320" t="str">
        <f>IF('②名簿'!AO27="","　",RIGHT('②名簿'!AO27,2))</f>
        <v>　</v>
      </c>
      <c r="G27" s="321">
        <f>IF(ISTEXT('②名簿'!AC27),DATEVALUE('②名簿'!AC27),AC27)</f>
        <v>0</v>
      </c>
      <c r="H27" s="322">
        <f>'②名簿'!AE27</f>
        <v>0</v>
      </c>
      <c r="I27" s="320">
        <f>VALUE('②名簿'!AF27)</f>
        <v>0</v>
      </c>
      <c r="J27" s="481">
        <f ca="1" t="shared" si="1"/>
      </c>
      <c r="K27" s="473"/>
      <c r="L27" s="413"/>
      <c r="M27" s="432"/>
      <c r="N27" s="433"/>
      <c r="O27" s="434"/>
      <c r="P27" s="435"/>
      <c r="Q27" s="435">
        <v>18</v>
      </c>
      <c r="R27" s="355"/>
      <c r="S27" s="334"/>
      <c r="T27" s="334"/>
      <c r="U27" s="334"/>
      <c r="V27" s="334"/>
      <c r="W27" s="334"/>
      <c r="X27" s="334"/>
      <c r="Y27" s="336"/>
      <c r="Z27" s="336"/>
      <c r="AA27" s="334"/>
      <c r="AB27" s="336"/>
      <c r="AC27" s="479"/>
      <c r="AD27" s="334"/>
      <c r="AE27" s="336"/>
      <c r="AF27" s="336"/>
      <c r="AG27" s="336"/>
      <c r="AH27" s="334"/>
      <c r="AI27" s="334"/>
      <c r="AJ27" s="334"/>
      <c r="AK27" s="334"/>
      <c r="AL27" s="334"/>
      <c r="AM27" s="334"/>
      <c r="AN27" s="334"/>
      <c r="AO27" s="336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435"/>
      <c r="BI27" s="435"/>
      <c r="BJ27" s="435"/>
    </row>
    <row r="28" spans="1:62" s="429" customFormat="1" ht="27" customHeight="1">
      <c r="A28" s="430"/>
      <c r="B28" s="431">
        <f t="shared" si="0"/>
        <v>19</v>
      </c>
      <c r="C28" s="318">
        <f>'②名簿'!Y28</f>
        <v>0</v>
      </c>
      <c r="D28" s="319">
        <f>PHONETIC('②名簿'!Z28)</f>
      </c>
      <c r="E28" s="320">
        <f>'②名簿'!AG28</f>
        <v>0</v>
      </c>
      <c r="F28" s="320" t="str">
        <f>IF('②名簿'!AO28="","　",RIGHT('②名簿'!AO28,2))</f>
        <v>　</v>
      </c>
      <c r="G28" s="321">
        <f>IF(ISTEXT('②名簿'!AC28),DATEVALUE('②名簿'!AC28),AC28)</f>
        <v>0</v>
      </c>
      <c r="H28" s="322">
        <f>'②名簿'!AE28</f>
        <v>0</v>
      </c>
      <c r="I28" s="320">
        <f>VALUE('②名簿'!AF28)</f>
        <v>0</v>
      </c>
      <c r="J28" s="481">
        <f ca="1" t="shared" si="1"/>
      </c>
      <c r="K28" s="473"/>
      <c r="L28" s="413"/>
      <c r="M28" s="432"/>
      <c r="N28" s="433"/>
      <c r="O28" s="434"/>
      <c r="P28" s="435"/>
      <c r="Q28" s="435">
        <v>19</v>
      </c>
      <c r="R28" s="355"/>
      <c r="S28" s="334"/>
      <c r="T28" s="334"/>
      <c r="U28" s="334"/>
      <c r="V28" s="334"/>
      <c r="W28" s="334"/>
      <c r="X28" s="334"/>
      <c r="Y28" s="336"/>
      <c r="Z28" s="336"/>
      <c r="AA28" s="334"/>
      <c r="AB28" s="336"/>
      <c r="AC28" s="479"/>
      <c r="AD28" s="334"/>
      <c r="AE28" s="336"/>
      <c r="AF28" s="336"/>
      <c r="AG28" s="336"/>
      <c r="AH28" s="334"/>
      <c r="AI28" s="334"/>
      <c r="AJ28" s="334"/>
      <c r="AK28" s="334"/>
      <c r="AL28" s="334"/>
      <c r="AM28" s="334"/>
      <c r="AN28" s="334"/>
      <c r="AO28" s="336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435"/>
      <c r="BI28" s="435"/>
      <c r="BJ28" s="435"/>
    </row>
    <row r="29" spans="1:62" s="429" customFormat="1" ht="27" customHeight="1">
      <c r="A29" s="430"/>
      <c r="B29" s="431">
        <f t="shared" si="0"/>
        <v>20</v>
      </c>
      <c r="C29" s="318">
        <f>'②名簿'!Y29</f>
        <v>0</v>
      </c>
      <c r="D29" s="319">
        <f>PHONETIC('②名簿'!Z29)</f>
      </c>
      <c r="E29" s="320">
        <f>'②名簿'!AG29</f>
        <v>0</v>
      </c>
      <c r="F29" s="320" t="str">
        <f>IF('②名簿'!AO29="","　",RIGHT('②名簿'!AO29,2))</f>
        <v>　</v>
      </c>
      <c r="G29" s="321">
        <f>IF(ISTEXT('②名簿'!AC29),DATEVALUE('②名簿'!AC29),AC29)</f>
        <v>0</v>
      </c>
      <c r="H29" s="322">
        <f>'②名簿'!AE29</f>
        <v>0</v>
      </c>
      <c r="I29" s="320">
        <f>VALUE('②名簿'!AF29)</f>
        <v>0</v>
      </c>
      <c r="J29" s="481">
        <f ca="1" t="shared" si="1"/>
      </c>
      <c r="K29" s="473"/>
      <c r="L29" s="413"/>
      <c r="M29" s="432"/>
      <c r="N29" s="433"/>
      <c r="O29" s="434"/>
      <c r="P29" s="435"/>
      <c r="Q29" s="435">
        <v>20</v>
      </c>
      <c r="R29" s="355"/>
      <c r="S29" s="334"/>
      <c r="T29" s="334"/>
      <c r="U29" s="334"/>
      <c r="V29" s="334"/>
      <c r="W29" s="334"/>
      <c r="X29" s="334"/>
      <c r="Y29" s="336"/>
      <c r="Z29" s="336"/>
      <c r="AA29" s="334"/>
      <c r="AB29" s="336"/>
      <c r="AC29" s="479"/>
      <c r="AD29" s="334"/>
      <c r="AE29" s="336"/>
      <c r="AF29" s="336"/>
      <c r="AG29" s="336"/>
      <c r="AH29" s="334"/>
      <c r="AI29" s="334"/>
      <c r="AJ29" s="334"/>
      <c r="AK29" s="334"/>
      <c r="AL29" s="334"/>
      <c r="AM29" s="334"/>
      <c r="AN29" s="334"/>
      <c r="AO29" s="336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435"/>
      <c r="BI29" s="435"/>
      <c r="BJ29" s="435"/>
    </row>
    <row r="30" spans="1:62" s="429" customFormat="1" ht="27" customHeight="1">
      <c r="A30" s="430"/>
      <c r="B30" s="431">
        <f t="shared" si="0"/>
        <v>21</v>
      </c>
      <c r="C30" s="318">
        <f>'②名簿'!Y30</f>
        <v>0</v>
      </c>
      <c r="D30" s="319">
        <f>PHONETIC('②名簿'!Z30)</f>
      </c>
      <c r="E30" s="320">
        <f>'②名簿'!AG30</f>
        <v>0</v>
      </c>
      <c r="F30" s="320" t="str">
        <f>IF('②名簿'!AO30="","　",RIGHT('②名簿'!AO30,2))</f>
        <v>　</v>
      </c>
      <c r="G30" s="321">
        <f>IF(ISTEXT('②名簿'!AC30),DATEVALUE('②名簿'!AC30),AC30)</f>
        <v>0</v>
      </c>
      <c r="H30" s="322">
        <f>'②名簿'!AE30</f>
        <v>0</v>
      </c>
      <c r="I30" s="320">
        <f>VALUE('②名簿'!AF30)</f>
        <v>0</v>
      </c>
      <c r="J30" s="481">
        <f ca="1" t="shared" si="1"/>
      </c>
      <c r="K30" s="473"/>
      <c r="L30" s="413"/>
      <c r="M30" s="432"/>
      <c r="N30" s="433"/>
      <c r="O30" s="434"/>
      <c r="P30" s="435"/>
      <c r="Q30" s="435">
        <v>21</v>
      </c>
      <c r="R30" s="355"/>
      <c r="S30" s="334"/>
      <c r="T30" s="334"/>
      <c r="U30" s="334"/>
      <c r="V30" s="334"/>
      <c r="W30" s="334"/>
      <c r="X30" s="334"/>
      <c r="Y30" s="336"/>
      <c r="Z30" s="336"/>
      <c r="AA30" s="334"/>
      <c r="AB30" s="336"/>
      <c r="AC30" s="479"/>
      <c r="AD30" s="334"/>
      <c r="AE30" s="336"/>
      <c r="AF30" s="336"/>
      <c r="AG30" s="336"/>
      <c r="AH30" s="334"/>
      <c r="AI30" s="334"/>
      <c r="AJ30" s="334"/>
      <c r="AK30" s="334"/>
      <c r="AL30" s="334"/>
      <c r="AM30" s="334"/>
      <c r="AN30" s="334"/>
      <c r="AO30" s="336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435"/>
      <c r="BI30" s="435"/>
      <c r="BJ30" s="435"/>
    </row>
    <row r="31" spans="1:62" s="429" customFormat="1" ht="27" customHeight="1">
      <c r="A31" s="430"/>
      <c r="B31" s="431">
        <f t="shared" si="0"/>
        <v>22</v>
      </c>
      <c r="C31" s="318">
        <f>'②名簿'!Y31</f>
        <v>0</v>
      </c>
      <c r="D31" s="319">
        <f>PHONETIC('②名簿'!Z31)</f>
      </c>
      <c r="E31" s="320">
        <f>'②名簿'!AG31</f>
        <v>0</v>
      </c>
      <c r="F31" s="320" t="str">
        <f>IF('②名簿'!AO31="","　",RIGHT('②名簿'!AO31,2))</f>
        <v>　</v>
      </c>
      <c r="G31" s="321">
        <f>IF(ISTEXT('②名簿'!AC31),DATEVALUE('②名簿'!AC31),AC31)</f>
        <v>0</v>
      </c>
      <c r="H31" s="322">
        <f>'②名簿'!AE31</f>
        <v>0</v>
      </c>
      <c r="I31" s="320">
        <f>VALUE('②名簿'!AF31)</f>
        <v>0</v>
      </c>
      <c r="J31" s="481">
        <f ca="1" t="shared" si="1"/>
      </c>
      <c r="K31" s="473"/>
      <c r="L31" s="413"/>
      <c r="M31" s="432"/>
      <c r="N31" s="433"/>
      <c r="O31" s="434"/>
      <c r="P31" s="435"/>
      <c r="Q31" s="435">
        <v>22</v>
      </c>
      <c r="R31" s="402"/>
      <c r="S31" s="335"/>
      <c r="T31" s="335"/>
      <c r="U31" s="335"/>
      <c r="V31" s="335"/>
      <c r="W31" s="335"/>
      <c r="X31" s="335"/>
      <c r="Y31" s="337"/>
      <c r="Z31" s="337"/>
      <c r="AA31" s="335"/>
      <c r="AB31" s="337"/>
      <c r="AC31" s="480"/>
      <c r="AD31" s="335"/>
      <c r="AE31" s="337"/>
      <c r="AF31" s="337"/>
      <c r="AG31" s="337"/>
      <c r="AH31" s="335"/>
      <c r="AI31" s="335"/>
      <c r="AJ31" s="335"/>
      <c r="AK31" s="335"/>
      <c r="AL31" s="335"/>
      <c r="AM31" s="335"/>
      <c r="AN31" s="335"/>
      <c r="AO31" s="337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435"/>
      <c r="BI31" s="435"/>
      <c r="BJ31" s="435"/>
    </row>
    <row r="32" spans="1:62" s="429" customFormat="1" ht="27" customHeight="1">
      <c r="A32" s="430"/>
      <c r="B32" s="431">
        <f t="shared" si="0"/>
        <v>23</v>
      </c>
      <c r="C32" s="318">
        <f>'②名簿'!Y32</f>
        <v>0</v>
      </c>
      <c r="D32" s="319">
        <f>PHONETIC('②名簿'!Z32)</f>
      </c>
      <c r="E32" s="320">
        <f>'②名簿'!AG32</f>
        <v>0</v>
      </c>
      <c r="F32" s="320" t="str">
        <f>IF('②名簿'!AO32="","　",RIGHT('②名簿'!AO32,2))</f>
        <v>　</v>
      </c>
      <c r="G32" s="321">
        <f>IF(ISTEXT('②名簿'!AC32),DATEVALUE('②名簿'!AC32),AC32)</f>
        <v>0</v>
      </c>
      <c r="H32" s="322">
        <f>'②名簿'!AE32</f>
        <v>0</v>
      </c>
      <c r="I32" s="320">
        <f>VALUE('②名簿'!AF32)</f>
        <v>0</v>
      </c>
      <c r="J32" s="481">
        <f ca="1" t="shared" si="1"/>
      </c>
      <c r="K32" s="473"/>
      <c r="L32" s="413"/>
      <c r="M32" s="432"/>
      <c r="N32" s="433"/>
      <c r="O32" s="434"/>
      <c r="P32" s="435"/>
      <c r="Q32" s="435">
        <v>23</v>
      </c>
      <c r="R32" s="355"/>
      <c r="S32" s="334"/>
      <c r="T32" s="334"/>
      <c r="U32" s="334"/>
      <c r="V32" s="334"/>
      <c r="W32" s="334"/>
      <c r="X32" s="334"/>
      <c r="Y32" s="336"/>
      <c r="Z32" s="336"/>
      <c r="AA32" s="334"/>
      <c r="AB32" s="336"/>
      <c r="AC32" s="479"/>
      <c r="AD32" s="334"/>
      <c r="AE32" s="336"/>
      <c r="AF32" s="336"/>
      <c r="AG32" s="336"/>
      <c r="AH32" s="334"/>
      <c r="AI32" s="334"/>
      <c r="AJ32" s="334"/>
      <c r="AK32" s="334"/>
      <c r="AL32" s="334"/>
      <c r="AM32" s="334"/>
      <c r="AN32" s="334"/>
      <c r="AO32" s="336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435"/>
      <c r="BI32" s="435"/>
      <c r="BJ32" s="435"/>
    </row>
    <row r="33" spans="1:62" s="429" customFormat="1" ht="27" customHeight="1">
      <c r="A33" s="430"/>
      <c r="B33" s="431">
        <f t="shared" si="0"/>
        <v>24</v>
      </c>
      <c r="C33" s="318">
        <f>'②名簿'!Y33</f>
        <v>0</v>
      </c>
      <c r="D33" s="319">
        <f>PHONETIC('②名簿'!Z33)</f>
      </c>
      <c r="E33" s="320">
        <f>'②名簿'!AG33</f>
        <v>0</v>
      </c>
      <c r="F33" s="320" t="str">
        <f>IF('②名簿'!AO33="","　",RIGHT('②名簿'!AO33,2))</f>
        <v>　</v>
      </c>
      <c r="G33" s="321">
        <f>IF(ISTEXT('②名簿'!AC33),DATEVALUE('②名簿'!AC33),AC33)</f>
        <v>0</v>
      </c>
      <c r="H33" s="322">
        <f>'②名簿'!AE33</f>
        <v>0</v>
      </c>
      <c r="I33" s="320">
        <f>VALUE('②名簿'!AF33)</f>
        <v>0</v>
      </c>
      <c r="J33" s="481">
        <f ca="1" t="shared" si="1"/>
      </c>
      <c r="K33" s="473"/>
      <c r="L33" s="413"/>
      <c r="M33" s="432"/>
      <c r="N33" s="433"/>
      <c r="O33" s="434"/>
      <c r="P33" s="435"/>
      <c r="Q33" s="435">
        <v>24</v>
      </c>
      <c r="R33" s="355"/>
      <c r="S33" s="334"/>
      <c r="T33" s="334"/>
      <c r="U33" s="334"/>
      <c r="V33" s="334"/>
      <c r="W33" s="334"/>
      <c r="X33" s="334"/>
      <c r="Y33" s="336"/>
      <c r="Z33" s="336"/>
      <c r="AA33" s="334"/>
      <c r="AB33" s="336"/>
      <c r="AC33" s="479"/>
      <c r="AD33" s="334"/>
      <c r="AE33" s="336"/>
      <c r="AF33" s="336"/>
      <c r="AG33" s="336"/>
      <c r="AH33" s="334"/>
      <c r="AI33" s="334"/>
      <c r="AJ33" s="334"/>
      <c r="AK33" s="334"/>
      <c r="AL33" s="334"/>
      <c r="AM33" s="334"/>
      <c r="AN33" s="334"/>
      <c r="AO33" s="336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435"/>
      <c r="BI33" s="435"/>
      <c r="BJ33" s="435"/>
    </row>
    <row r="34" spans="1:62" s="429" customFormat="1" ht="27" customHeight="1">
      <c r="A34" s="430"/>
      <c r="B34" s="431">
        <f t="shared" si="0"/>
        <v>25</v>
      </c>
      <c r="C34" s="318">
        <f>'②名簿'!Y34</f>
        <v>0</v>
      </c>
      <c r="D34" s="319">
        <f>PHONETIC('②名簿'!Z34)</f>
      </c>
      <c r="E34" s="320">
        <f>'②名簿'!AG34</f>
        <v>0</v>
      </c>
      <c r="F34" s="320" t="str">
        <f>IF('②名簿'!AO34="","　",RIGHT('②名簿'!AO34,2))</f>
        <v>　</v>
      </c>
      <c r="G34" s="321">
        <f>IF(ISTEXT('②名簿'!AC34),DATEVALUE('②名簿'!AC34),AC34)</f>
        <v>0</v>
      </c>
      <c r="H34" s="322">
        <f>'②名簿'!AE34</f>
        <v>0</v>
      </c>
      <c r="I34" s="320">
        <f>VALUE('②名簿'!AF34)</f>
        <v>0</v>
      </c>
      <c r="J34" s="481">
        <f ca="1" t="shared" si="1"/>
      </c>
      <c r="K34" s="473"/>
      <c r="L34" s="413"/>
      <c r="M34" s="432"/>
      <c r="N34" s="433"/>
      <c r="O34" s="434"/>
      <c r="P34" s="435"/>
      <c r="Q34" s="435">
        <v>25</v>
      </c>
      <c r="R34" s="355"/>
      <c r="S34" s="334"/>
      <c r="T34" s="334"/>
      <c r="U34" s="334"/>
      <c r="V34" s="334"/>
      <c r="W34" s="334"/>
      <c r="X34" s="334"/>
      <c r="Y34" s="336"/>
      <c r="Z34" s="336"/>
      <c r="AA34" s="334"/>
      <c r="AB34" s="336"/>
      <c r="AC34" s="479"/>
      <c r="AD34" s="334"/>
      <c r="AE34" s="336"/>
      <c r="AF34" s="336"/>
      <c r="AG34" s="336"/>
      <c r="AH34" s="334"/>
      <c r="AI34" s="334"/>
      <c r="AJ34" s="334"/>
      <c r="AK34" s="334"/>
      <c r="AL34" s="334"/>
      <c r="AM34" s="334"/>
      <c r="AN34" s="334"/>
      <c r="AO34" s="336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435"/>
      <c r="BI34" s="435"/>
      <c r="BJ34" s="435"/>
    </row>
    <row r="35" spans="1:62" s="429" customFormat="1" ht="27" customHeight="1">
      <c r="A35" s="430"/>
      <c r="B35" s="431">
        <f t="shared" si="0"/>
        <v>26</v>
      </c>
      <c r="C35" s="318">
        <f>'②名簿'!Y35</f>
        <v>0</v>
      </c>
      <c r="D35" s="319">
        <f>PHONETIC('②名簿'!Z35)</f>
      </c>
      <c r="E35" s="320">
        <f>'②名簿'!AG35</f>
        <v>0</v>
      </c>
      <c r="F35" s="320" t="str">
        <f>IF('②名簿'!AO35="","　",RIGHT('②名簿'!AO35,2))</f>
        <v>　</v>
      </c>
      <c r="G35" s="321">
        <f>IF(ISTEXT('②名簿'!AC35),DATEVALUE('②名簿'!AC35),AC35)</f>
        <v>0</v>
      </c>
      <c r="H35" s="322">
        <f>'②名簿'!AE35</f>
        <v>0</v>
      </c>
      <c r="I35" s="320">
        <f>VALUE('②名簿'!AF35)</f>
        <v>0</v>
      </c>
      <c r="J35" s="481">
        <f ca="1" t="shared" si="1"/>
      </c>
      <c r="K35" s="473"/>
      <c r="L35" s="413"/>
      <c r="M35" s="432"/>
      <c r="N35" s="433"/>
      <c r="O35" s="434"/>
      <c r="P35" s="435"/>
      <c r="Q35" s="435">
        <v>26</v>
      </c>
      <c r="R35" s="355"/>
      <c r="S35" s="334"/>
      <c r="T35" s="334"/>
      <c r="U35" s="334"/>
      <c r="V35" s="334"/>
      <c r="W35" s="334"/>
      <c r="X35" s="334"/>
      <c r="Y35" s="336"/>
      <c r="Z35" s="336"/>
      <c r="AA35" s="334"/>
      <c r="AB35" s="336"/>
      <c r="AC35" s="479"/>
      <c r="AD35" s="334"/>
      <c r="AE35" s="336"/>
      <c r="AF35" s="336"/>
      <c r="AG35" s="336"/>
      <c r="AH35" s="334"/>
      <c r="AI35" s="334"/>
      <c r="AJ35" s="334"/>
      <c r="AK35" s="334"/>
      <c r="AL35" s="334"/>
      <c r="AM35" s="334"/>
      <c r="AN35" s="334"/>
      <c r="AO35" s="336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435"/>
      <c r="BI35" s="435"/>
      <c r="BJ35" s="435"/>
    </row>
    <row r="36" spans="1:62" s="429" customFormat="1" ht="27" customHeight="1">
      <c r="A36" s="430"/>
      <c r="B36" s="431">
        <f t="shared" si="0"/>
        <v>27</v>
      </c>
      <c r="C36" s="318">
        <f>'②名簿'!Y36</f>
        <v>0</v>
      </c>
      <c r="D36" s="319">
        <f>PHONETIC('②名簿'!Z36)</f>
      </c>
      <c r="E36" s="320">
        <f>'②名簿'!AG36</f>
        <v>0</v>
      </c>
      <c r="F36" s="320" t="str">
        <f>IF('②名簿'!AO36="","　",RIGHT('②名簿'!AO36,2))</f>
        <v>　</v>
      </c>
      <c r="G36" s="321">
        <f>IF(ISTEXT('②名簿'!AC36),DATEVALUE('②名簿'!AC36),AC36)</f>
        <v>0</v>
      </c>
      <c r="H36" s="322">
        <f>'②名簿'!AE36</f>
        <v>0</v>
      </c>
      <c r="I36" s="320">
        <f>VALUE('②名簿'!AF36)</f>
        <v>0</v>
      </c>
      <c r="J36" s="481">
        <f ca="1" t="shared" si="1"/>
      </c>
      <c r="K36" s="473"/>
      <c r="L36" s="413"/>
      <c r="M36" s="432"/>
      <c r="N36" s="433"/>
      <c r="O36" s="434"/>
      <c r="P36" s="435"/>
      <c r="Q36" s="435">
        <v>27</v>
      </c>
      <c r="R36" s="355"/>
      <c r="S36" s="334"/>
      <c r="T36" s="334"/>
      <c r="U36" s="334"/>
      <c r="V36" s="334"/>
      <c r="W36" s="334"/>
      <c r="X36" s="334"/>
      <c r="Y36" s="336"/>
      <c r="Z36" s="336"/>
      <c r="AA36" s="334"/>
      <c r="AB36" s="336"/>
      <c r="AC36" s="479"/>
      <c r="AD36" s="334"/>
      <c r="AE36" s="336"/>
      <c r="AF36" s="336"/>
      <c r="AG36" s="336"/>
      <c r="AH36" s="334"/>
      <c r="AI36" s="334"/>
      <c r="AJ36" s="334"/>
      <c r="AK36" s="334"/>
      <c r="AL36" s="334"/>
      <c r="AM36" s="334"/>
      <c r="AN36" s="334"/>
      <c r="AO36" s="336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435"/>
      <c r="BI36" s="435"/>
      <c r="BJ36" s="435"/>
    </row>
    <row r="37" spans="1:62" s="429" customFormat="1" ht="27" customHeight="1">
      <c r="A37" s="430"/>
      <c r="B37" s="431">
        <f t="shared" si="0"/>
        <v>28</v>
      </c>
      <c r="C37" s="318">
        <f>'②名簿'!Y37</f>
        <v>0</v>
      </c>
      <c r="D37" s="319">
        <f>PHONETIC('②名簿'!Z37)</f>
      </c>
      <c r="E37" s="320">
        <f>'②名簿'!AG37</f>
        <v>0</v>
      </c>
      <c r="F37" s="320" t="str">
        <f>IF('②名簿'!AO37="","　",RIGHT('②名簿'!AO37,2))</f>
        <v>　</v>
      </c>
      <c r="G37" s="321">
        <f>IF(ISTEXT('②名簿'!AC37),DATEVALUE('②名簿'!AC37),AC37)</f>
        <v>0</v>
      </c>
      <c r="H37" s="322">
        <f>'②名簿'!AE37</f>
        <v>0</v>
      </c>
      <c r="I37" s="320">
        <f>VALUE('②名簿'!AF37)</f>
        <v>0</v>
      </c>
      <c r="J37" s="481">
        <f ca="1" t="shared" si="1"/>
      </c>
      <c r="K37" s="473"/>
      <c r="L37" s="413"/>
      <c r="M37" s="432"/>
      <c r="N37" s="433"/>
      <c r="O37" s="434"/>
      <c r="P37" s="435"/>
      <c r="Q37" s="435">
        <v>28</v>
      </c>
      <c r="R37" s="355"/>
      <c r="S37" s="334"/>
      <c r="T37" s="334"/>
      <c r="U37" s="334"/>
      <c r="V37" s="334"/>
      <c r="W37" s="334"/>
      <c r="X37" s="334"/>
      <c r="Y37" s="336"/>
      <c r="Z37" s="336"/>
      <c r="AA37" s="334"/>
      <c r="AB37" s="336"/>
      <c r="AC37" s="479"/>
      <c r="AD37" s="334"/>
      <c r="AE37" s="336"/>
      <c r="AF37" s="336"/>
      <c r="AG37" s="336"/>
      <c r="AH37" s="334"/>
      <c r="AI37" s="334"/>
      <c r="AJ37" s="334"/>
      <c r="AK37" s="334"/>
      <c r="AL37" s="334"/>
      <c r="AM37" s="334"/>
      <c r="AN37" s="334"/>
      <c r="AO37" s="336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435"/>
      <c r="BI37" s="435"/>
      <c r="BJ37" s="435"/>
    </row>
    <row r="38" spans="1:62" s="429" customFormat="1" ht="27" customHeight="1">
      <c r="A38" s="430"/>
      <c r="B38" s="431">
        <f t="shared" si="0"/>
        <v>29</v>
      </c>
      <c r="C38" s="318">
        <f>'②名簿'!Y38</f>
        <v>0</v>
      </c>
      <c r="D38" s="319">
        <f>PHONETIC('②名簿'!Z38)</f>
      </c>
      <c r="E38" s="320">
        <f>'②名簿'!AG38</f>
        <v>0</v>
      </c>
      <c r="F38" s="320" t="str">
        <f>IF('②名簿'!AO38="","　",RIGHT('②名簿'!AO38,2))</f>
        <v>　</v>
      </c>
      <c r="G38" s="321">
        <f>IF(ISTEXT('②名簿'!AC38),DATEVALUE('②名簿'!AC38),AC38)</f>
        <v>0</v>
      </c>
      <c r="H38" s="322">
        <f>'②名簿'!AE38</f>
        <v>0</v>
      </c>
      <c r="I38" s="320">
        <f>VALUE('②名簿'!AF38)</f>
        <v>0</v>
      </c>
      <c r="J38" s="481">
        <f ca="1" t="shared" si="1"/>
      </c>
      <c r="K38" s="473"/>
      <c r="L38" s="413"/>
      <c r="M38" s="432"/>
      <c r="N38" s="433"/>
      <c r="O38" s="434"/>
      <c r="P38" s="435"/>
      <c r="Q38" s="435">
        <v>29</v>
      </c>
      <c r="R38" s="355"/>
      <c r="S38" s="334"/>
      <c r="T38" s="334"/>
      <c r="U38" s="334"/>
      <c r="V38" s="334"/>
      <c r="W38" s="334"/>
      <c r="X38" s="334"/>
      <c r="Y38" s="336"/>
      <c r="Z38" s="336"/>
      <c r="AA38" s="334"/>
      <c r="AB38" s="336"/>
      <c r="AC38" s="479"/>
      <c r="AD38" s="334"/>
      <c r="AE38" s="336"/>
      <c r="AF38" s="336"/>
      <c r="AG38" s="336"/>
      <c r="AH38" s="334"/>
      <c r="AI38" s="334"/>
      <c r="AJ38" s="334"/>
      <c r="AK38" s="334"/>
      <c r="AL38" s="334"/>
      <c r="AM38" s="334"/>
      <c r="AN38" s="334"/>
      <c r="AO38" s="336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435"/>
      <c r="BI38" s="435"/>
      <c r="BJ38" s="435"/>
    </row>
    <row r="39" spans="1:62" s="429" customFormat="1" ht="27" customHeight="1">
      <c r="A39" s="430"/>
      <c r="B39" s="431">
        <f aca="true" t="shared" si="2" ref="B39:B70">Q39</f>
        <v>30</v>
      </c>
      <c r="C39" s="318">
        <f>'②名簿'!Y39</f>
        <v>0</v>
      </c>
      <c r="D39" s="319">
        <f>PHONETIC('②名簿'!Z39)</f>
      </c>
      <c r="E39" s="320">
        <f>'②名簿'!AG39</f>
        <v>0</v>
      </c>
      <c r="F39" s="320" t="str">
        <f>IF('②名簿'!AO39="","　",RIGHT('②名簿'!AO39,2))</f>
        <v>　</v>
      </c>
      <c r="G39" s="321">
        <f>IF(ISTEXT('②名簿'!AC39),DATEVALUE('②名簿'!AC39),AC39)</f>
        <v>0</v>
      </c>
      <c r="H39" s="322">
        <f>'②名簿'!AE39</f>
        <v>0</v>
      </c>
      <c r="I39" s="320">
        <f>VALUE('②名簿'!AF39)</f>
        <v>0</v>
      </c>
      <c r="J39" s="481">
        <f ca="1" t="shared" si="1"/>
      </c>
      <c r="K39" s="473"/>
      <c r="L39" s="413"/>
      <c r="M39" s="432"/>
      <c r="N39" s="433"/>
      <c r="O39" s="434"/>
      <c r="P39" s="475"/>
      <c r="Q39" s="435">
        <v>30</v>
      </c>
      <c r="R39" s="355"/>
      <c r="S39" s="334"/>
      <c r="T39" s="334"/>
      <c r="U39" s="334"/>
      <c r="V39" s="334"/>
      <c r="W39" s="334"/>
      <c r="X39" s="334"/>
      <c r="Y39" s="336"/>
      <c r="Z39" s="336"/>
      <c r="AA39" s="334"/>
      <c r="AB39" s="336"/>
      <c r="AC39" s="479"/>
      <c r="AD39" s="334"/>
      <c r="AE39" s="336"/>
      <c r="AF39" s="336"/>
      <c r="AG39" s="336"/>
      <c r="AH39" s="334"/>
      <c r="AI39" s="334"/>
      <c r="AJ39" s="334"/>
      <c r="AK39" s="334"/>
      <c r="AL39" s="334"/>
      <c r="AM39" s="334"/>
      <c r="AN39" s="334"/>
      <c r="AO39" s="336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435"/>
      <c r="BI39" s="435"/>
      <c r="BJ39" s="435"/>
    </row>
    <row r="40" spans="1:62" s="429" customFormat="1" ht="27" customHeight="1">
      <c r="A40" s="430"/>
      <c r="B40" s="431">
        <f t="shared" si="2"/>
        <v>31</v>
      </c>
      <c r="C40" s="318">
        <f>'②名簿'!Y40</f>
        <v>0</v>
      </c>
      <c r="D40" s="319">
        <f>PHONETIC('②名簿'!Z40)</f>
      </c>
      <c r="E40" s="320">
        <f>'②名簿'!AG40</f>
        <v>0</v>
      </c>
      <c r="F40" s="320" t="str">
        <f>IF('②名簿'!AO40="","　",RIGHT('②名簿'!AO40,2))</f>
        <v>　</v>
      </c>
      <c r="G40" s="321">
        <f>IF(ISTEXT('②名簿'!AC40),DATEVALUE('②名簿'!AC40),AC40)</f>
        <v>0</v>
      </c>
      <c r="H40" s="322">
        <f>'②名簿'!AE40</f>
        <v>0</v>
      </c>
      <c r="I40" s="320">
        <f>VALUE('②名簿'!AF40)</f>
        <v>0</v>
      </c>
      <c r="J40" s="481">
        <f ca="1" t="shared" si="1"/>
      </c>
      <c r="K40" s="473"/>
      <c r="L40" s="413"/>
      <c r="M40" s="432"/>
      <c r="N40" s="433"/>
      <c r="O40" s="434"/>
      <c r="P40" s="475"/>
      <c r="Q40" s="435">
        <v>31</v>
      </c>
      <c r="R40" s="355"/>
      <c r="S40" s="334"/>
      <c r="T40" s="334"/>
      <c r="U40" s="334"/>
      <c r="V40" s="334"/>
      <c r="W40" s="334"/>
      <c r="X40" s="334"/>
      <c r="Y40" s="336"/>
      <c r="Z40" s="336"/>
      <c r="AA40" s="334"/>
      <c r="AB40" s="336"/>
      <c r="AC40" s="479"/>
      <c r="AD40" s="334"/>
      <c r="AE40" s="336"/>
      <c r="AF40" s="336"/>
      <c r="AG40" s="336"/>
      <c r="AH40" s="334"/>
      <c r="AI40" s="334"/>
      <c r="AJ40" s="334"/>
      <c r="AK40" s="334"/>
      <c r="AL40" s="334"/>
      <c r="AM40" s="334"/>
      <c r="AN40" s="334"/>
      <c r="AO40" s="336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435"/>
      <c r="BI40" s="435"/>
      <c r="BJ40" s="435"/>
    </row>
    <row r="41" spans="1:62" s="429" customFormat="1" ht="27" customHeight="1">
      <c r="A41" s="430"/>
      <c r="B41" s="431">
        <f t="shared" si="2"/>
        <v>32</v>
      </c>
      <c r="C41" s="318">
        <f>'②名簿'!Y41</f>
        <v>0</v>
      </c>
      <c r="D41" s="319">
        <f>PHONETIC('②名簿'!Z41)</f>
      </c>
      <c r="E41" s="320">
        <f>'②名簿'!AG41</f>
        <v>0</v>
      </c>
      <c r="F41" s="320" t="str">
        <f>IF('②名簿'!AO41="","　",RIGHT('②名簿'!AO41,2))</f>
        <v>　</v>
      </c>
      <c r="G41" s="321">
        <f>IF(ISTEXT('②名簿'!AC41),DATEVALUE('②名簿'!AC41),AC41)</f>
        <v>0</v>
      </c>
      <c r="H41" s="322">
        <f>'②名簿'!AE41</f>
        <v>0</v>
      </c>
      <c r="I41" s="320">
        <f>VALUE('②名簿'!AF41)</f>
        <v>0</v>
      </c>
      <c r="J41" s="481">
        <f ca="1" t="shared" si="1"/>
      </c>
      <c r="K41" s="473"/>
      <c r="L41" s="413"/>
      <c r="M41" s="432"/>
      <c r="N41" s="433"/>
      <c r="O41" s="434"/>
      <c r="P41" s="475"/>
      <c r="Q41" s="435">
        <v>32</v>
      </c>
      <c r="R41" s="355"/>
      <c r="S41" s="334"/>
      <c r="T41" s="334"/>
      <c r="U41" s="334"/>
      <c r="V41" s="334"/>
      <c r="W41" s="334"/>
      <c r="X41" s="334"/>
      <c r="Y41" s="336"/>
      <c r="Z41" s="336"/>
      <c r="AA41" s="334"/>
      <c r="AB41" s="336"/>
      <c r="AC41" s="479"/>
      <c r="AD41" s="334"/>
      <c r="AE41" s="336"/>
      <c r="AF41" s="336"/>
      <c r="AG41" s="336"/>
      <c r="AH41" s="334"/>
      <c r="AI41" s="334"/>
      <c r="AJ41" s="334"/>
      <c r="AK41" s="334"/>
      <c r="AL41" s="334"/>
      <c r="AM41" s="334"/>
      <c r="AN41" s="334"/>
      <c r="AO41" s="336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435"/>
      <c r="BI41" s="435"/>
      <c r="BJ41" s="435"/>
    </row>
    <row r="42" spans="1:62" s="429" customFormat="1" ht="27" customHeight="1">
      <c r="A42" s="430"/>
      <c r="B42" s="431">
        <f t="shared" si="2"/>
        <v>33</v>
      </c>
      <c r="C42" s="318">
        <f>'②名簿'!Y42</f>
        <v>0</v>
      </c>
      <c r="D42" s="319">
        <f>PHONETIC('②名簿'!Z42)</f>
      </c>
      <c r="E42" s="320">
        <f>'②名簿'!AG42</f>
        <v>0</v>
      </c>
      <c r="F42" s="320" t="str">
        <f>IF('②名簿'!AO42="","　",RIGHT('②名簿'!AO42,2))</f>
        <v>　</v>
      </c>
      <c r="G42" s="321">
        <f>IF(ISTEXT('②名簿'!AC42),DATEVALUE('②名簿'!AC42),AC42)</f>
        <v>0</v>
      </c>
      <c r="H42" s="322">
        <f>'②名簿'!AE42</f>
        <v>0</v>
      </c>
      <c r="I42" s="320">
        <f>VALUE('②名簿'!AF42)</f>
        <v>0</v>
      </c>
      <c r="J42" s="481">
        <f ca="1" t="shared" si="1"/>
      </c>
      <c r="K42" s="473"/>
      <c r="L42" s="413"/>
      <c r="M42" s="432"/>
      <c r="N42" s="433"/>
      <c r="O42" s="434"/>
      <c r="P42" s="475"/>
      <c r="Q42" s="435">
        <v>33</v>
      </c>
      <c r="R42" s="355"/>
      <c r="S42" s="334"/>
      <c r="T42" s="334"/>
      <c r="U42" s="334"/>
      <c r="V42" s="334"/>
      <c r="W42" s="334"/>
      <c r="X42" s="334"/>
      <c r="Y42" s="336"/>
      <c r="Z42" s="336"/>
      <c r="AA42" s="334"/>
      <c r="AB42" s="336"/>
      <c r="AC42" s="479"/>
      <c r="AD42" s="334"/>
      <c r="AE42" s="336"/>
      <c r="AF42" s="336"/>
      <c r="AG42" s="336"/>
      <c r="AH42" s="334"/>
      <c r="AI42" s="334"/>
      <c r="AJ42" s="334"/>
      <c r="AK42" s="334"/>
      <c r="AL42" s="334"/>
      <c r="AM42" s="334"/>
      <c r="AN42" s="334"/>
      <c r="AO42" s="336"/>
      <c r="AP42" s="334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334"/>
      <c r="BH42" s="435"/>
      <c r="BI42" s="435"/>
      <c r="BJ42" s="435"/>
    </row>
    <row r="43" spans="1:62" s="429" customFormat="1" ht="27" customHeight="1">
      <c r="A43" s="430"/>
      <c r="B43" s="431">
        <f t="shared" si="2"/>
        <v>34</v>
      </c>
      <c r="C43" s="318">
        <f>'②名簿'!Y43</f>
        <v>0</v>
      </c>
      <c r="D43" s="319">
        <f>PHONETIC('②名簿'!Z43)</f>
      </c>
      <c r="E43" s="320">
        <f>'②名簿'!AG43</f>
        <v>0</v>
      </c>
      <c r="F43" s="320" t="str">
        <f>IF('②名簿'!AO43="","　",RIGHT('②名簿'!AO43,2))</f>
        <v>　</v>
      </c>
      <c r="G43" s="321">
        <f>IF(ISTEXT('②名簿'!AC43),DATEVALUE('②名簿'!AC43),AC43)</f>
        <v>0</v>
      </c>
      <c r="H43" s="322">
        <f>'②名簿'!AE43</f>
        <v>0</v>
      </c>
      <c r="I43" s="320">
        <f>VALUE('②名簿'!AF43)</f>
        <v>0</v>
      </c>
      <c r="J43" s="481">
        <f ca="1" t="shared" si="1"/>
      </c>
      <c r="K43" s="473"/>
      <c r="L43" s="413"/>
      <c r="M43" s="432"/>
      <c r="N43" s="433"/>
      <c r="O43" s="434"/>
      <c r="P43" s="475"/>
      <c r="Q43" s="435">
        <v>34</v>
      </c>
      <c r="R43" s="355"/>
      <c r="S43" s="334"/>
      <c r="T43" s="334"/>
      <c r="U43" s="334"/>
      <c r="V43" s="334"/>
      <c r="W43" s="334"/>
      <c r="X43" s="334"/>
      <c r="Y43" s="336"/>
      <c r="Z43" s="336"/>
      <c r="AA43" s="334"/>
      <c r="AB43" s="336"/>
      <c r="AC43" s="479"/>
      <c r="AD43" s="334"/>
      <c r="AE43" s="336"/>
      <c r="AF43" s="336"/>
      <c r="AG43" s="336"/>
      <c r="AH43" s="334"/>
      <c r="AI43" s="334"/>
      <c r="AJ43" s="334"/>
      <c r="AK43" s="334"/>
      <c r="AL43" s="334"/>
      <c r="AM43" s="334"/>
      <c r="AN43" s="334"/>
      <c r="AO43" s="336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435"/>
      <c r="BI43" s="435"/>
      <c r="BJ43" s="435"/>
    </row>
    <row r="44" spans="1:62" s="429" customFormat="1" ht="27" customHeight="1">
      <c r="A44" s="430"/>
      <c r="B44" s="431">
        <f t="shared" si="2"/>
        <v>35</v>
      </c>
      <c r="C44" s="318">
        <f>'②名簿'!Y44</f>
        <v>0</v>
      </c>
      <c r="D44" s="319">
        <f>PHONETIC('②名簿'!Z44)</f>
      </c>
      <c r="E44" s="320">
        <f>'②名簿'!AG44</f>
        <v>0</v>
      </c>
      <c r="F44" s="320" t="str">
        <f>IF('②名簿'!AO44="","　",RIGHT('②名簿'!AO44,2))</f>
        <v>　</v>
      </c>
      <c r="G44" s="321">
        <f>IF(ISTEXT('②名簿'!AC44),DATEVALUE('②名簿'!AC44),AC44)</f>
        <v>0</v>
      </c>
      <c r="H44" s="322">
        <f>'②名簿'!AE44</f>
        <v>0</v>
      </c>
      <c r="I44" s="320">
        <f>VALUE('②名簿'!AF44)</f>
        <v>0</v>
      </c>
      <c r="J44" s="481">
        <f ca="1" t="shared" si="1"/>
      </c>
      <c r="K44" s="473"/>
      <c r="L44" s="413"/>
      <c r="M44" s="432"/>
      <c r="N44" s="433"/>
      <c r="O44" s="434"/>
      <c r="P44" s="475"/>
      <c r="Q44" s="435">
        <v>35</v>
      </c>
      <c r="R44" s="402"/>
      <c r="S44" s="401"/>
      <c r="T44" s="335"/>
      <c r="U44" s="335"/>
      <c r="V44" s="335"/>
      <c r="W44" s="335"/>
      <c r="X44" s="335"/>
      <c r="Y44" s="337"/>
      <c r="Z44" s="337"/>
      <c r="AA44" s="335"/>
      <c r="AB44" s="337"/>
      <c r="AC44" s="480"/>
      <c r="AD44" s="335"/>
      <c r="AE44" s="337"/>
      <c r="AF44" s="337"/>
      <c r="AG44" s="337"/>
      <c r="AH44" s="335"/>
      <c r="AI44" s="335"/>
      <c r="AJ44" s="335"/>
      <c r="AK44" s="335"/>
      <c r="AL44" s="335"/>
      <c r="AM44" s="335"/>
      <c r="AN44" s="335"/>
      <c r="AO44" s="337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435"/>
      <c r="BI44" s="435"/>
      <c r="BJ44" s="435"/>
    </row>
    <row r="45" spans="1:62" s="429" customFormat="1" ht="27" customHeight="1">
      <c r="A45" s="430"/>
      <c r="B45" s="431">
        <f t="shared" si="2"/>
        <v>36</v>
      </c>
      <c r="C45" s="318">
        <f>'②名簿'!Y45</f>
        <v>0</v>
      </c>
      <c r="D45" s="319">
        <f>PHONETIC('②名簿'!Z45)</f>
      </c>
      <c r="E45" s="320">
        <f>'②名簿'!AG45</f>
        <v>0</v>
      </c>
      <c r="F45" s="320" t="str">
        <f>IF('②名簿'!AO45="","　",RIGHT('②名簿'!AO45,2))</f>
        <v>　</v>
      </c>
      <c r="G45" s="321">
        <f>IF(ISTEXT('②名簿'!AC45),DATEVALUE('②名簿'!AC45),AC45)</f>
        <v>0</v>
      </c>
      <c r="H45" s="322">
        <f>'②名簿'!AE45</f>
        <v>0</v>
      </c>
      <c r="I45" s="320">
        <f>VALUE('②名簿'!AF45)</f>
        <v>0</v>
      </c>
      <c r="J45" s="481">
        <f ca="1" t="shared" si="1"/>
      </c>
      <c r="K45" s="473"/>
      <c r="L45" s="413"/>
      <c r="M45" s="432"/>
      <c r="N45" s="433"/>
      <c r="O45" s="434"/>
      <c r="P45" s="475"/>
      <c r="Q45" s="435">
        <v>36</v>
      </c>
      <c r="R45" s="402"/>
      <c r="S45" s="401"/>
      <c r="T45" s="335"/>
      <c r="U45" s="335"/>
      <c r="V45" s="335"/>
      <c r="W45" s="335"/>
      <c r="X45" s="335"/>
      <c r="Y45" s="337"/>
      <c r="Z45" s="337"/>
      <c r="AA45" s="335"/>
      <c r="AB45" s="337"/>
      <c r="AC45" s="480"/>
      <c r="AD45" s="335"/>
      <c r="AE45" s="337"/>
      <c r="AF45" s="337"/>
      <c r="AG45" s="337"/>
      <c r="AH45" s="335"/>
      <c r="AI45" s="335"/>
      <c r="AJ45" s="335"/>
      <c r="AK45" s="335"/>
      <c r="AL45" s="335"/>
      <c r="AM45" s="335"/>
      <c r="AN45" s="335"/>
      <c r="AO45" s="337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435"/>
      <c r="BI45" s="435"/>
      <c r="BJ45" s="435"/>
    </row>
    <row r="46" spans="1:62" s="429" customFormat="1" ht="27" customHeight="1">
      <c r="A46" s="430"/>
      <c r="B46" s="431">
        <f t="shared" si="2"/>
        <v>37</v>
      </c>
      <c r="C46" s="318">
        <f>'②名簿'!Y46</f>
        <v>0</v>
      </c>
      <c r="D46" s="319">
        <f>PHONETIC('②名簿'!Z46)</f>
      </c>
      <c r="E46" s="320">
        <f>'②名簿'!AG46</f>
        <v>0</v>
      </c>
      <c r="F46" s="320" t="str">
        <f>IF('②名簿'!AO46="","　",RIGHT('②名簿'!AO46,2))</f>
        <v>　</v>
      </c>
      <c r="G46" s="321">
        <f>IF(ISTEXT('②名簿'!AC46),DATEVALUE('②名簿'!AC46),AC46)</f>
        <v>0</v>
      </c>
      <c r="H46" s="322">
        <f>'②名簿'!AE46</f>
        <v>0</v>
      </c>
      <c r="I46" s="320">
        <f>VALUE('②名簿'!AF46)</f>
        <v>0</v>
      </c>
      <c r="J46" s="481">
        <f ca="1" t="shared" si="1"/>
      </c>
      <c r="K46" s="473"/>
      <c r="L46" s="413"/>
      <c r="M46" s="432"/>
      <c r="N46" s="433"/>
      <c r="O46" s="434"/>
      <c r="P46" s="475"/>
      <c r="Q46" s="435">
        <v>37</v>
      </c>
      <c r="R46" s="402"/>
      <c r="S46" s="401"/>
      <c r="T46" s="335"/>
      <c r="U46" s="335"/>
      <c r="V46" s="335"/>
      <c r="W46" s="335"/>
      <c r="X46" s="335"/>
      <c r="Y46" s="337"/>
      <c r="Z46" s="337"/>
      <c r="AA46" s="335"/>
      <c r="AB46" s="337"/>
      <c r="AC46" s="480"/>
      <c r="AD46" s="335"/>
      <c r="AE46" s="337"/>
      <c r="AF46" s="337"/>
      <c r="AG46" s="337"/>
      <c r="AH46" s="335"/>
      <c r="AI46" s="335"/>
      <c r="AJ46" s="335"/>
      <c r="AK46" s="335"/>
      <c r="AL46" s="335"/>
      <c r="AM46" s="335"/>
      <c r="AN46" s="335"/>
      <c r="AO46" s="337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435"/>
      <c r="BI46" s="435"/>
      <c r="BJ46" s="435"/>
    </row>
    <row r="47" spans="1:62" s="429" customFormat="1" ht="27" customHeight="1">
      <c r="A47" s="430"/>
      <c r="B47" s="431">
        <f t="shared" si="2"/>
        <v>38</v>
      </c>
      <c r="C47" s="318">
        <f>'②名簿'!Y47</f>
        <v>0</v>
      </c>
      <c r="D47" s="319">
        <f>PHONETIC('②名簿'!Z47)</f>
      </c>
      <c r="E47" s="320">
        <f>'②名簿'!AG47</f>
        <v>0</v>
      </c>
      <c r="F47" s="320" t="str">
        <f>IF('②名簿'!AO47="","　",RIGHT('②名簿'!AO47,2))</f>
        <v>　</v>
      </c>
      <c r="G47" s="321">
        <f>IF(ISTEXT('②名簿'!AC47),DATEVALUE('②名簿'!AC47),AC47)</f>
        <v>0</v>
      </c>
      <c r="H47" s="322">
        <f>'②名簿'!AE47</f>
        <v>0</v>
      </c>
      <c r="I47" s="320">
        <f>VALUE('②名簿'!AF47)</f>
        <v>0</v>
      </c>
      <c r="J47" s="481">
        <f ca="1" t="shared" si="1"/>
      </c>
      <c r="K47" s="473"/>
      <c r="L47" s="413"/>
      <c r="M47" s="432"/>
      <c r="N47" s="433"/>
      <c r="O47" s="434"/>
      <c r="P47" s="475"/>
      <c r="Q47" s="435">
        <v>38</v>
      </c>
      <c r="R47" s="402"/>
      <c r="S47" s="401"/>
      <c r="T47" s="335"/>
      <c r="U47" s="335"/>
      <c r="V47" s="335"/>
      <c r="W47" s="335"/>
      <c r="X47" s="335"/>
      <c r="Y47" s="337"/>
      <c r="Z47" s="337"/>
      <c r="AA47" s="335"/>
      <c r="AB47" s="337"/>
      <c r="AC47" s="480"/>
      <c r="AD47" s="335"/>
      <c r="AE47" s="337"/>
      <c r="AF47" s="337"/>
      <c r="AG47" s="337"/>
      <c r="AH47" s="335"/>
      <c r="AI47" s="335"/>
      <c r="AJ47" s="335"/>
      <c r="AK47" s="335"/>
      <c r="AL47" s="335"/>
      <c r="AM47" s="335"/>
      <c r="AN47" s="335"/>
      <c r="AO47" s="337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435"/>
      <c r="BI47" s="435"/>
      <c r="BJ47" s="435"/>
    </row>
    <row r="48" spans="1:62" s="429" customFormat="1" ht="27" customHeight="1">
      <c r="A48" s="430"/>
      <c r="B48" s="431">
        <f t="shared" si="2"/>
        <v>39</v>
      </c>
      <c r="C48" s="318">
        <f>'②名簿'!Y48</f>
        <v>0</v>
      </c>
      <c r="D48" s="319">
        <f>PHONETIC('②名簿'!Z48)</f>
      </c>
      <c r="E48" s="320">
        <f>'②名簿'!AG48</f>
        <v>0</v>
      </c>
      <c r="F48" s="320" t="str">
        <f>IF('②名簿'!AO48="","　",RIGHT('②名簿'!AO48,2))</f>
        <v>　</v>
      </c>
      <c r="G48" s="321">
        <f>IF(ISTEXT('②名簿'!AC48),DATEVALUE('②名簿'!AC48),AC48)</f>
        <v>0</v>
      </c>
      <c r="H48" s="322">
        <f>'②名簿'!AE48</f>
        <v>0</v>
      </c>
      <c r="I48" s="320">
        <f>VALUE('②名簿'!AF48)</f>
        <v>0</v>
      </c>
      <c r="J48" s="481">
        <f ca="1" t="shared" si="1"/>
      </c>
      <c r="K48" s="473"/>
      <c r="L48" s="413"/>
      <c r="M48" s="432"/>
      <c r="N48" s="433"/>
      <c r="O48" s="434"/>
      <c r="P48" s="475"/>
      <c r="Q48" s="435">
        <v>39</v>
      </c>
      <c r="R48" s="402"/>
      <c r="S48" s="401"/>
      <c r="T48" s="335"/>
      <c r="U48" s="335"/>
      <c r="V48" s="335"/>
      <c r="W48" s="335"/>
      <c r="X48" s="335"/>
      <c r="Y48" s="337"/>
      <c r="Z48" s="337"/>
      <c r="AA48" s="335"/>
      <c r="AB48" s="337"/>
      <c r="AC48" s="480"/>
      <c r="AD48" s="335"/>
      <c r="AE48" s="337"/>
      <c r="AF48" s="337"/>
      <c r="AG48" s="337"/>
      <c r="AH48" s="335"/>
      <c r="AI48" s="335"/>
      <c r="AJ48" s="335"/>
      <c r="AK48" s="335"/>
      <c r="AL48" s="335"/>
      <c r="AM48" s="335"/>
      <c r="AN48" s="335"/>
      <c r="AO48" s="337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435"/>
      <c r="BI48" s="435"/>
      <c r="BJ48" s="435"/>
    </row>
    <row r="49" spans="1:62" s="429" customFormat="1" ht="27" customHeight="1">
      <c r="A49" s="430"/>
      <c r="B49" s="431">
        <f t="shared" si="2"/>
        <v>40</v>
      </c>
      <c r="C49" s="318">
        <f>'②名簿'!Y49</f>
        <v>0</v>
      </c>
      <c r="D49" s="319">
        <f>PHONETIC('②名簿'!Z49)</f>
      </c>
      <c r="E49" s="320">
        <f>'②名簿'!AG49</f>
        <v>0</v>
      </c>
      <c r="F49" s="320" t="str">
        <f>IF('②名簿'!AO49="","　",RIGHT('②名簿'!AO49,2))</f>
        <v>　</v>
      </c>
      <c r="G49" s="321">
        <f>IF(ISTEXT('②名簿'!AC49),DATEVALUE('②名簿'!AC49),AC49)</f>
        <v>0</v>
      </c>
      <c r="H49" s="322">
        <f>'②名簿'!AE49</f>
        <v>0</v>
      </c>
      <c r="I49" s="320">
        <f>VALUE('②名簿'!AF49)</f>
        <v>0</v>
      </c>
      <c r="J49" s="481">
        <f ca="1" t="shared" si="1"/>
      </c>
      <c r="K49" s="473"/>
      <c r="L49" s="413"/>
      <c r="M49" s="432"/>
      <c r="N49" s="433"/>
      <c r="O49" s="434"/>
      <c r="P49" s="475"/>
      <c r="Q49" s="435">
        <v>40</v>
      </c>
      <c r="R49" s="402"/>
      <c r="S49" s="401"/>
      <c r="T49" s="335"/>
      <c r="U49" s="335"/>
      <c r="V49" s="335"/>
      <c r="W49" s="335"/>
      <c r="X49" s="335"/>
      <c r="Y49" s="337"/>
      <c r="Z49" s="337"/>
      <c r="AA49" s="335"/>
      <c r="AB49" s="337"/>
      <c r="AC49" s="480"/>
      <c r="AD49" s="335"/>
      <c r="AE49" s="337"/>
      <c r="AF49" s="337"/>
      <c r="AG49" s="337"/>
      <c r="AH49" s="335"/>
      <c r="AI49" s="335"/>
      <c r="AJ49" s="335"/>
      <c r="AK49" s="335"/>
      <c r="AL49" s="335"/>
      <c r="AM49" s="335"/>
      <c r="AN49" s="335"/>
      <c r="AO49" s="337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435"/>
      <c r="BI49" s="435"/>
      <c r="BJ49" s="435"/>
    </row>
    <row r="50" spans="1:62" s="429" customFormat="1" ht="27" customHeight="1">
      <c r="A50" s="430"/>
      <c r="B50" s="431">
        <f t="shared" si="2"/>
        <v>41</v>
      </c>
      <c r="C50" s="318">
        <f>'②名簿'!Y50</f>
        <v>0</v>
      </c>
      <c r="D50" s="319">
        <f>PHONETIC('②名簿'!Z50)</f>
      </c>
      <c r="E50" s="320">
        <f>'②名簿'!AG50</f>
        <v>0</v>
      </c>
      <c r="F50" s="320" t="str">
        <f>IF('②名簿'!AO50="","　",RIGHT('②名簿'!AO50,2))</f>
        <v>　</v>
      </c>
      <c r="G50" s="321">
        <f>IF(ISTEXT('②名簿'!AC50),DATEVALUE('②名簿'!AC50),AC50)</f>
        <v>0</v>
      </c>
      <c r="H50" s="322">
        <f>'②名簿'!AE50</f>
        <v>0</v>
      </c>
      <c r="I50" s="320">
        <f>VALUE('②名簿'!AF50)</f>
        <v>0</v>
      </c>
      <c r="J50" s="481">
        <f ca="1" t="shared" si="1"/>
      </c>
      <c r="K50" s="473"/>
      <c r="L50" s="413"/>
      <c r="M50" s="432"/>
      <c r="N50" s="433"/>
      <c r="O50" s="434"/>
      <c r="P50" s="475"/>
      <c r="Q50" s="435">
        <v>41</v>
      </c>
      <c r="R50" s="402"/>
      <c r="S50" s="401"/>
      <c r="T50" s="335"/>
      <c r="U50" s="335"/>
      <c r="V50" s="335"/>
      <c r="W50" s="335"/>
      <c r="X50" s="335"/>
      <c r="Y50" s="337"/>
      <c r="Z50" s="337"/>
      <c r="AA50" s="335"/>
      <c r="AB50" s="337"/>
      <c r="AC50" s="480"/>
      <c r="AD50" s="335"/>
      <c r="AE50" s="337"/>
      <c r="AF50" s="337"/>
      <c r="AG50" s="337"/>
      <c r="AH50" s="335"/>
      <c r="AI50" s="335"/>
      <c r="AJ50" s="335"/>
      <c r="AK50" s="335"/>
      <c r="AL50" s="335"/>
      <c r="AM50" s="335"/>
      <c r="AN50" s="335"/>
      <c r="AO50" s="337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435"/>
      <c r="BI50" s="435"/>
      <c r="BJ50" s="435"/>
    </row>
    <row r="51" spans="1:62" s="429" customFormat="1" ht="27" customHeight="1">
      <c r="A51" s="430"/>
      <c r="B51" s="431">
        <f t="shared" si="2"/>
        <v>42</v>
      </c>
      <c r="C51" s="318">
        <f>'②名簿'!Y51</f>
        <v>0</v>
      </c>
      <c r="D51" s="319">
        <f>PHONETIC('②名簿'!Z51)</f>
      </c>
      <c r="E51" s="320">
        <f>'②名簿'!AG51</f>
        <v>0</v>
      </c>
      <c r="F51" s="320" t="str">
        <f>IF('②名簿'!AO51="","　",RIGHT('②名簿'!AO51,2))</f>
        <v>　</v>
      </c>
      <c r="G51" s="321">
        <f>IF(ISTEXT('②名簿'!AC51),DATEVALUE('②名簿'!AC51),AC51)</f>
        <v>0</v>
      </c>
      <c r="H51" s="322">
        <f>'②名簿'!AE51</f>
        <v>0</v>
      </c>
      <c r="I51" s="320">
        <f>VALUE('②名簿'!AF51)</f>
        <v>0</v>
      </c>
      <c r="J51" s="481">
        <f ca="1" t="shared" si="1"/>
      </c>
      <c r="K51" s="473"/>
      <c r="L51" s="413"/>
      <c r="M51" s="432"/>
      <c r="N51" s="433"/>
      <c r="O51" s="434"/>
      <c r="P51" s="475"/>
      <c r="Q51" s="435">
        <v>42</v>
      </c>
      <c r="R51" s="402"/>
      <c r="S51" s="401"/>
      <c r="T51" s="335"/>
      <c r="U51" s="335"/>
      <c r="V51" s="335"/>
      <c r="W51" s="335"/>
      <c r="X51" s="335"/>
      <c r="Y51" s="337"/>
      <c r="Z51" s="337"/>
      <c r="AA51" s="335"/>
      <c r="AB51" s="337"/>
      <c r="AC51" s="480"/>
      <c r="AD51" s="335"/>
      <c r="AE51" s="337"/>
      <c r="AF51" s="337"/>
      <c r="AG51" s="337"/>
      <c r="AH51" s="335"/>
      <c r="AI51" s="335"/>
      <c r="AJ51" s="335"/>
      <c r="AK51" s="335"/>
      <c r="AL51" s="335"/>
      <c r="AM51" s="335"/>
      <c r="AN51" s="335"/>
      <c r="AO51" s="337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435"/>
      <c r="BI51" s="435"/>
      <c r="BJ51" s="435"/>
    </row>
    <row r="52" spans="1:62" s="429" customFormat="1" ht="27" customHeight="1">
      <c r="A52" s="430"/>
      <c r="B52" s="431">
        <f t="shared" si="2"/>
        <v>43</v>
      </c>
      <c r="C52" s="318">
        <f>'②名簿'!Y52</f>
        <v>0</v>
      </c>
      <c r="D52" s="319">
        <f>PHONETIC('②名簿'!Z52)</f>
      </c>
      <c r="E52" s="320">
        <f>'②名簿'!AG52</f>
        <v>0</v>
      </c>
      <c r="F52" s="320" t="str">
        <f>IF('②名簿'!AO52="","　",RIGHT('②名簿'!AO52,2))</f>
        <v>　</v>
      </c>
      <c r="G52" s="321">
        <f>IF(ISTEXT('②名簿'!AC52),DATEVALUE('②名簿'!AC52),AC52)</f>
        <v>0</v>
      </c>
      <c r="H52" s="322">
        <f>'②名簿'!AE52</f>
        <v>0</v>
      </c>
      <c r="I52" s="320">
        <f>VALUE('②名簿'!AF52)</f>
        <v>0</v>
      </c>
      <c r="J52" s="481">
        <f ca="1" t="shared" si="1"/>
      </c>
      <c r="K52" s="473"/>
      <c r="L52" s="413"/>
      <c r="M52" s="432"/>
      <c r="N52" s="433"/>
      <c r="O52" s="434"/>
      <c r="P52" s="475"/>
      <c r="Q52" s="435">
        <v>43</v>
      </c>
      <c r="R52" s="402"/>
      <c r="S52" s="401"/>
      <c r="T52" s="335"/>
      <c r="U52" s="335"/>
      <c r="V52" s="335"/>
      <c r="W52" s="335"/>
      <c r="X52" s="335"/>
      <c r="Y52" s="337"/>
      <c r="Z52" s="337"/>
      <c r="AA52" s="335"/>
      <c r="AB52" s="337"/>
      <c r="AC52" s="480"/>
      <c r="AD52" s="335"/>
      <c r="AE52" s="337"/>
      <c r="AF52" s="337"/>
      <c r="AG52" s="337"/>
      <c r="AH52" s="335"/>
      <c r="AI52" s="335"/>
      <c r="AJ52" s="335"/>
      <c r="AK52" s="335"/>
      <c r="AL52" s="335"/>
      <c r="AM52" s="335"/>
      <c r="AN52" s="335"/>
      <c r="AO52" s="337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435"/>
      <c r="BI52" s="435"/>
      <c r="BJ52" s="435"/>
    </row>
    <row r="53" spans="1:62" s="429" customFormat="1" ht="27" customHeight="1">
      <c r="A53" s="430"/>
      <c r="B53" s="431">
        <f t="shared" si="2"/>
        <v>44</v>
      </c>
      <c r="C53" s="318">
        <f>'②名簿'!Y53</f>
        <v>0</v>
      </c>
      <c r="D53" s="319">
        <f>PHONETIC('②名簿'!Z53)</f>
      </c>
      <c r="E53" s="320">
        <f>'②名簿'!AG53</f>
        <v>0</v>
      </c>
      <c r="F53" s="320" t="str">
        <f>IF('②名簿'!AO53="","　",RIGHT('②名簿'!AO53,2))</f>
        <v>　</v>
      </c>
      <c r="G53" s="321">
        <f>IF(ISTEXT('②名簿'!AC53),DATEVALUE('②名簿'!AC53),AC53)</f>
        <v>0</v>
      </c>
      <c r="H53" s="322">
        <f>'②名簿'!AE53</f>
        <v>0</v>
      </c>
      <c r="I53" s="320">
        <f>VALUE('②名簿'!AF53)</f>
        <v>0</v>
      </c>
      <c r="J53" s="481">
        <f ca="1" t="shared" si="1"/>
      </c>
      <c r="K53" s="473"/>
      <c r="L53" s="413"/>
      <c r="M53" s="432"/>
      <c r="N53" s="433"/>
      <c r="O53" s="434"/>
      <c r="P53" s="475"/>
      <c r="Q53" s="435">
        <v>44</v>
      </c>
      <c r="R53" s="402"/>
      <c r="S53" s="401"/>
      <c r="T53" s="335"/>
      <c r="U53" s="335"/>
      <c r="V53" s="335"/>
      <c r="W53" s="335"/>
      <c r="X53" s="335"/>
      <c r="Y53" s="337"/>
      <c r="Z53" s="337"/>
      <c r="AA53" s="335"/>
      <c r="AB53" s="337"/>
      <c r="AC53" s="480"/>
      <c r="AD53" s="335"/>
      <c r="AE53" s="337"/>
      <c r="AF53" s="337"/>
      <c r="AG53" s="337"/>
      <c r="AH53" s="335"/>
      <c r="AI53" s="335"/>
      <c r="AJ53" s="335"/>
      <c r="AK53" s="335"/>
      <c r="AL53" s="335"/>
      <c r="AM53" s="335"/>
      <c r="AN53" s="335"/>
      <c r="AO53" s="337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435"/>
      <c r="BI53" s="435"/>
      <c r="BJ53" s="435"/>
    </row>
    <row r="54" spans="1:62" s="429" customFormat="1" ht="27" customHeight="1">
      <c r="A54" s="430"/>
      <c r="B54" s="431">
        <f t="shared" si="2"/>
        <v>45</v>
      </c>
      <c r="C54" s="318">
        <f>'②名簿'!Y54</f>
        <v>0</v>
      </c>
      <c r="D54" s="319">
        <f>PHONETIC('②名簿'!Z54)</f>
      </c>
      <c r="E54" s="320">
        <f>'②名簿'!AG54</f>
        <v>0</v>
      </c>
      <c r="F54" s="320" t="str">
        <f>IF('②名簿'!AO54="","　",RIGHT('②名簿'!AO54,2))</f>
        <v>　</v>
      </c>
      <c r="G54" s="321">
        <f>IF(ISTEXT('②名簿'!AC54),DATEVALUE('②名簿'!AC54),AC54)</f>
        <v>0</v>
      </c>
      <c r="H54" s="322">
        <f>'②名簿'!AE54</f>
        <v>0</v>
      </c>
      <c r="I54" s="320">
        <f>VALUE('②名簿'!AF54)</f>
        <v>0</v>
      </c>
      <c r="J54" s="481">
        <f ca="1" t="shared" si="1"/>
      </c>
      <c r="K54" s="473"/>
      <c r="L54" s="413"/>
      <c r="M54" s="432"/>
      <c r="N54" s="433"/>
      <c r="O54" s="434"/>
      <c r="P54" s="475"/>
      <c r="Q54" s="435">
        <v>45</v>
      </c>
      <c r="R54" s="402"/>
      <c r="S54" s="401"/>
      <c r="T54" s="335"/>
      <c r="U54" s="335"/>
      <c r="V54" s="335"/>
      <c r="W54" s="335"/>
      <c r="X54" s="335"/>
      <c r="Y54" s="337"/>
      <c r="Z54" s="337"/>
      <c r="AA54" s="335"/>
      <c r="AB54" s="337"/>
      <c r="AC54" s="480"/>
      <c r="AD54" s="335"/>
      <c r="AE54" s="337"/>
      <c r="AF54" s="337"/>
      <c r="AG54" s="337"/>
      <c r="AH54" s="335"/>
      <c r="AI54" s="335"/>
      <c r="AJ54" s="335"/>
      <c r="AK54" s="335"/>
      <c r="AL54" s="335"/>
      <c r="AM54" s="335"/>
      <c r="AN54" s="335"/>
      <c r="AO54" s="337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435"/>
      <c r="BI54" s="435"/>
      <c r="BJ54" s="435"/>
    </row>
    <row r="55" spans="1:62" s="429" customFormat="1" ht="27" customHeight="1">
      <c r="A55" s="430"/>
      <c r="B55" s="431">
        <f t="shared" si="2"/>
        <v>46</v>
      </c>
      <c r="C55" s="318">
        <f>'②名簿'!Y55</f>
        <v>0</v>
      </c>
      <c r="D55" s="319">
        <f>PHONETIC('②名簿'!Z55)</f>
      </c>
      <c r="E55" s="320">
        <f>'②名簿'!AG55</f>
        <v>0</v>
      </c>
      <c r="F55" s="320" t="str">
        <f>IF('②名簿'!AO55="","　",RIGHT('②名簿'!AO55,2))</f>
        <v>　</v>
      </c>
      <c r="G55" s="321">
        <f>IF(ISTEXT('②名簿'!AC55),DATEVALUE('②名簿'!AC55),AC55)</f>
        <v>0</v>
      </c>
      <c r="H55" s="322">
        <f>'②名簿'!AE55</f>
        <v>0</v>
      </c>
      <c r="I55" s="320">
        <f>VALUE('②名簿'!AF55)</f>
        <v>0</v>
      </c>
      <c r="J55" s="481">
        <f ca="1" t="shared" si="1"/>
      </c>
      <c r="K55" s="473"/>
      <c r="L55" s="413"/>
      <c r="M55" s="432"/>
      <c r="N55" s="433"/>
      <c r="O55" s="434"/>
      <c r="P55" s="475"/>
      <c r="Q55" s="435">
        <v>46</v>
      </c>
      <c r="R55" s="402"/>
      <c r="S55" s="401"/>
      <c r="T55" s="335"/>
      <c r="U55" s="335"/>
      <c r="V55" s="335"/>
      <c r="W55" s="335"/>
      <c r="X55" s="335"/>
      <c r="Y55" s="337"/>
      <c r="Z55" s="337"/>
      <c r="AA55" s="335"/>
      <c r="AB55" s="337"/>
      <c r="AC55" s="480"/>
      <c r="AD55" s="335"/>
      <c r="AE55" s="337"/>
      <c r="AF55" s="337"/>
      <c r="AG55" s="337"/>
      <c r="AH55" s="335"/>
      <c r="AI55" s="335"/>
      <c r="AJ55" s="335"/>
      <c r="AK55" s="335"/>
      <c r="AL55" s="335"/>
      <c r="AM55" s="335"/>
      <c r="AN55" s="335"/>
      <c r="AO55" s="337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435"/>
      <c r="BI55" s="435"/>
      <c r="BJ55" s="435"/>
    </row>
    <row r="56" spans="1:62" s="429" customFormat="1" ht="27" customHeight="1">
      <c r="A56" s="430"/>
      <c r="B56" s="431">
        <f t="shared" si="2"/>
        <v>47</v>
      </c>
      <c r="C56" s="318">
        <f>'②名簿'!Y56</f>
        <v>0</v>
      </c>
      <c r="D56" s="319">
        <f>PHONETIC('②名簿'!Z56)</f>
      </c>
      <c r="E56" s="320">
        <f>'②名簿'!AG56</f>
        <v>0</v>
      </c>
      <c r="F56" s="320" t="str">
        <f>IF('②名簿'!AO56="","　",RIGHT('②名簿'!AO56,2))</f>
        <v>　</v>
      </c>
      <c r="G56" s="321">
        <f>IF(ISTEXT('②名簿'!AC56),DATEVALUE('②名簿'!AC56),AC56)</f>
        <v>0</v>
      </c>
      <c r="H56" s="322">
        <f>'②名簿'!AE56</f>
        <v>0</v>
      </c>
      <c r="I56" s="320">
        <f>VALUE('②名簿'!AF56)</f>
        <v>0</v>
      </c>
      <c r="J56" s="481">
        <f ca="1" t="shared" si="1"/>
      </c>
      <c r="K56" s="473"/>
      <c r="L56" s="413"/>
      <c r="M56" s="432"/>
      <c r="N56" s="433"/>
      <c r="O56" s="434"/>
      <c r="P56" s="475"/>
      <c r="Q56" s="435">
        <v>47</v>
      </c>
      <c r="R56" s="402"/>
      <c r="S56" s="401"/>
      <c r="T56" s="335"/>
      <c r="U56" s="335"/>
      <c r="V56" s="335"/>
      <c r="W56" s="335"/>
      <c r="X56" s="335"/>
      <c r="Y56" s="337"/>
      <c r="Z56" s="337"/>
      <c r="AA56" s="335"/>
      <c r="AB56" s="337"/>
      <c r="AC56" s="480"/>
      <c r="AD56" s="335"/>
      <c r="AE56" s="337"/>
      <c r="AF56" s="337"/>
      <c r="AG56" s="337"/>
      <c r="AH56" s="335"/>
      <c r="AI56" s="335"/>
      <c r="AJ56" s="335"/>
      <c r="AK56" s="335"/>
      <c r="AL56" s="335"/>
      <c r="AM56" s="335"/>
      <c r="AN56" s="335"/>
      <c r="AO56" s="337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435"/>
      <c r="BI56" s="435"/>
      <c r="BJ56" s="435"/>
    </row>
    <row r="57" spans="1:62" s="429" customFormat="1" ht="27" customHeight="1">
      <c r="A57" s="430"/>
      <c r="B57" s="431">
        <f t="shared" si="2"/>
        <v>48</v>
      </c>
      <c r="C57" s="318">
        <f>'②名簿'!Y57</f>
        <v>0</v>
      </c>
      <c r="D57" s="319">
        <f>PHONETIC('②名簿'!Z57)</f>
      </c>
      <c r="E57" s="320">
        <f>'②名簿'!AG57</f>
        <v>0</v>
      </c>
      <c r="F57" s="320" t="str">
        <f>IF('②名簿'!AO57="","　",RIGHT('②名簿'!AO57,2))</f>
        <v>　</v>
      </c>
      <c r="G57" s="321">
        <f>IF(ISTEXT('②名簿'!AC57),DATEVALUE('②名簿'!AC57),AC57)</f>
        <v>0</v>
      </c>
      <c r="H57" s="322">
        <f>'②名簿'!AE57</f>
        <v>0</v>
      </c>
      <c r="I57" s="320">
        <f>VALUE('②名簿'!AF57)</f>
        <v>0</v>
      </c>
      <c r="J57" s="481">
        <f ca="1" t="shared" si="1"/>
      </c>
      <c r="K57" s="473"/>
      <c r="L57" s="413"/>
      <c r="M57" s="432"/>
      <c r="N57" s="433"/>
      <c r="O57" s="434"/>
      <c r="P57" s="475"/>
      <c r="Q57" s="435">
        <v>48</v>
      </c>
      <c r="R57" s="402"/>
      <c r="S57" s="401"/>
      <c r="T57" s="335"/>
      <c r="U57" s="335"/>
      <c r="V57" s="335"/>
      <c r="W57" s="335"/>
      <c r="X57" s="335"/>
      <c r="Y57" s="337"/>
      <c r="Z57" s="337"/>
      <c r="AA57" s="335"/>
      <c r="AB57" s="337"/>
      <c r="AC57" s="480"/>
      <c r="AD57" s="335"/>
      <c r="AE57" s="337"/>
      <c r="AF57" s="337"/>
      <c r="AG57" s="337"/>
      <c r="AH57" s="335"/>
      <c r="AI57" s="335"/>
      <c r="AJ57" s="335"/>
      <c r="AK57" s="335"/>
      <c r="AL57" s="335"/>
      <c r="AM57" s="335"/>
      <c r="AN57" s="335"/>
      <c r="AO57" s="337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435"/>
      <c r="BI57" s="435"/>
      <c r="BJ57" s="435"/>
    </row>
    <row r="58" spans="1:62" s="429" customFormat="1" ht="27" customHeight="1">
      <c r="A58" s="430"/>
      <c r="B58" s="431">
        <f t="shared" si="2"/>
        <v>49</v>
      </c>
      <c r="C58" s="318">
        <f>'②名簿'!Y58</f>
        <v>0</v>
      </c>
      <c r="D58" s="319">
        <f>PHONETIC('②名簿'!Z58)</f>
      </c>
      <c r="E58" s="320">
        <f>'②名簿'!AG58</f>
        <v>0</v>
      </c>
      <c r="F58" s="320" t="str">
        <f>IF('②名簿'!AO58="","　",RIGHT('②名簿'!AO58,2))</f>
        <v>　</v>
      </c>
      <c r="G58" s="321">
        <f>IF(ISTEXT('②名簿'!AC58),DATEVALUE('②名簿'!AC58),AC58)</f>
        <v>0</v>
      </c>
      <c r="H58" s="322">
        <f>'②名簿'!AE58</f>
        <v>0</v>
      </c>
      <c r="I58" s="320">
        <f>VALUE('②名簿'!AF58)</f>
        <v>0</v>
      </c>
      <c r="J58" s="481">
        <f ca="1" t="shared" si="1"/>
      </c>
      <c r="K58" s="473"/>
      <c r="L58" s="413"/>
      <c r="M58" s="432"/>
      <c r="N58" s="433"/>
      <c r="O58" s="434"/>
      <c r="P58" s="475"/>
      <c r="Q58" s="435">
        <v>49</v>
      </c>
      <c r="R58" s="402"/>
      <c r="S58" s="401"/>
      <c r="T58" s="335"/>
      <c r="U58" s="335"/>
      <c r="V58" s="335"/>
      <c r="W58" s="335"/>
      <c r="X58" s="335"/>
      <c r="Y58" s="337"/>
      <c r="Z58" s="337"/>
      <c r="AA58" s="335"/>
      <c r="AB58" s="337"/>
      <c r="AC58" s="480"/>
      <c r="AD58" s="335"/>
      <c r="AE58" s="337"/>
      <c r="AF58" s="337"/>
      <c r="AG58" s="337"/>
      <c r="AH58" s="335"/>
      <c r="AI58" s="335"/>
      <c r="AJ58" s="335"/>
      <c r="AK58" s="335"/>
      <c r="AL58" s="335"/>
      <c r="AM58" s="335"/>
      <c r="AN58" s="335"/>
      <c r="AO58" s="337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435"/>
      <c r="BI58" s="435"/>
      <c r="BJ58" s="435"/>
    </row>
    <row r="59" spans="1:62" s="429" customFormat="1" ht="27" customHeight="1">
      <c r="A59" s="430"/>
      <c r="B59" s="431">
        <f t="shared" si="2"/>
        <v>50</v>
      </c>
      <c r="C59" s="318">
        <f>'②名簿'!Y59</f>
        <v>0</v>
      </c>
      <c r="D59" s="319">
        <f>PHONETIC('②名簿'!Z59)</f>
      </c>
      <c r="E59" s="320">
        <f>'②名簿'!AG59</f>
        <v>0</v>
      </c>
      <c r="F59" s="320" t="str">
        <f>IF('②名簿'!AO59="","　",RIGHT('②名簿'!AO59,2))</f>
        <v>　</v>
      </c>
      <c r="G59" s="321">
        <f>IF(ISTEXT('②名簿'!AC59),DATEVALUE('②名簿'!AC59),AC59)</f>
        <v>0</v>
      </c>
      <c r="H59" s="322">
        <f>'②名簿'!AE59</f>
        <v>0</v>
      </c>
      <c r="I59" s="320">
        <f>VALUE('②名簿'!AF59)</f>
        <v>0</v>
      </c>
      <c r="J59" s="481">
        <f ca="1" t="shared" si="1"/>
      </c>
      <c r="K59" s="473"/>
      <c r="L59" s="413"/>
      <c r="M59" s="432"/>
      <c r="N59" s="433"/>
      <c r="O59" s="434"/>
      <c r="P59" s="475"/>
      <c r="Q59" s="435">
        <v>50</v>
      </c>
      <c r="R59" s="402"/>
      <c r="S59" s="401"/>
      <c r="T59" s="335"/>
      <c r="U59" s="335"/>
      <c r="V59" s="335"/>
      <c r="W59" s="335"/>
      <c r="X59" s="335"/>
      <c r="Y59" s="337"/>
      <c r="Z59" s="337"/>
      <c r="AA59" s="335"/>
      <c r="AB59" s="337"/>
      <c r="AC59" s="480"/>
      <c r="AD59" s="335"/>
      <c r="AE59" s="337"/>
      <c r="AF59" s="337"/>
      <c r="AG59" s="337"/>
      <c r="AH59" s="335"/>
      <c r="AI59" s="335"/>
      <c r="AJ59" s="335"/>
      <c r="AK59" s="335"/>
      <c r="AL59" s="335"/>
      <c r="AM59" s="335"/>
      <c r="AN59" s="335"/>
      <c r="AO59" s="337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435"/>
      <c r="BI59" s="435"/>
      <c r="BJ59" s="435"/>
    </row>
    <row r="60" spans="1:62" s="429" customFormat="1" ht="27" customHeight="1">
      <c r="A60" s="430"/>
      <c r="B60" s="431">
        <f t="shared" si="2"/>
        <v>51</v>
      </c>
      <c r="C60" s="318">
        <f>'②名簿'!Y60</f>
        <v>0</v>
      </c>
      <c r="D60" s="319">
        <f>PHONETIC('②名簿'!Z60)</f>
      </c>
      <c r="E60" s="320">
        <f>'②名簿'!AG60</f>
        <v>0</v>
      </c>
      <c r="F60" s="320" t="str">
        <f>IF('②名簿'!AO60="","　",RIGHT('②名簿'!AO60,2))</f>
        <v>　</v>
      </c>
      <c r="G60" s="321">
        <f>IF(ISTEXT('②名簿'!AC60),DATEVALUE('②名簿'!AC60),AC60)</f>
        <v>0</v>
      </c>
      <c r="H60" s="322">
        <f>'②名簿'!AE60</f>
        <v>0</v>
      </c>
      <c r="I60" s="320">
        <f>VALUE('②名簿'!AF60)</f>
        <v>0</v>
      </c>
      <c r="J60" s="481">
        <f ca="1" t="shared" si="1"/>
      </c>
      <c r="K60" s="473"/>
      <c r="L60" s="413"/>
      <c r="M60" s="432"/>
      <c r="N60" s="433"/>
      <c r="O60" s="434"/>
      <c r="P60" s="475"/>
      <c r="Q60" s="435">
        <v>51</v>
      </c>
      <c r="R60" s="402"/>
      <c r="S60" s="401"/>
      <c r="T60" s="335"/>
      <c r="U60" s="335"/>
      <c r="V60" s="335"/>
      <c r="W60" s="335"/>
      <c r="X60" s="335"/>
      <c r="Y60" s="337"/>
      <c r="Z60" s="337"/>
      <c r="AA60" s="335"/>
      <c r="AB60" s="337"/>
      <c r="AC60" s="480"/>
      <c r="AD60" s="335"/>
      <c r="AE60" s="337"/>
      <c r="AF60" s="337"/>
      <c r="AG60" s="337"/>
      <c r="AH60" s="335"/>
      <c r="AI60" s="335"/>
      <c r="AJ60" s="335"/>
      <c r="AK60" s="335"/>
      <c r="AL60" s="335"/>
      <c r="AM60" s="335"/>
      <c r="AN60" s="335"/>
      <c r="AO60" s="337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435"/>
      <c r="BI60" s="435"/>
      <c r="BJ60" s="435"/>
    </row>
    <row r="61" spans="1:62" s="429" customFormat="1" ht="27" customHeight="1">
      <c r="A61" s="430"/>
      <c r="B61" s="431">
        <f t="shared" si="2"/>
        <v>52</v>
      </c>
      <c r="C61" s="318">
        <f>'②名簿'!Y61</f>
        <v>0</v>
      </c>
      <c r="D61" s="319">
        <f>PHONETIC('②名簿'!Z61)</f>
      </c>
      <c r="E61" s="320">
        <f>'②名簿'!AG61</f>
        <v>0</v>
      </c>
      <c r="F61" s="320" t="str">
        <f>IF('②名簿'!AO61="","　",RIGHT('②名簿'!AO61,2))</f>
        <v>　</v>
      </c>
      <c r="G61" s="321">
        <f>IF(ISTEXT('②名簿'!AC61),DATEVALUE('②名簿'!AC61),AC61)</f>
        <v>0</v>
      </c>
      <c r="H61" s="322">
        <f>'②名簿'!AE61</f>
        <v>0</v>
      </c>
      <c r="I61" s="320">
        <f>VALUE('②名簿'!AF61)</f>
        <v>0</v>
      </c>
      <c r="J61" s="481">
        <f ca="1" t="shared" si="1"/>
      </c>
      <c r="K61" s="473"/>
      <c r="L61" s="413"/>
      <c r="M61" s="432"/>
      <c r="N61" s="433"/>
      <c r="O61" s="434"/>
      <c r="P61" s="475"/>
      <c r="Q61" s="435">
        <v>52</v>
      </c>
      <c r="R61" s="402"/>
      <c r="S61" s="401"/>
      <c r="T61" s="335"/>
      <c r="U61" s="335"/>
      <c r="V61" s="335"/>
      <c r="W61" s="335"/>
      <c r="X61" s="335"/>
      <c r="Y61" s="337"/>
      <c r="Z61" s="337"/>
      <c r="AA61" s="335"/>
      <c r="AB61" s="337"/>
      <c r="AC61" s="480"/>
      <c r="AD61" s="335"/>
      <c r="AE61" s="337"/>
      <c r="AF61" s="337"/>
      <c r="AG61" s="337"/>
      <c r="AH61" s="335"/>
      <c r="AI61" s="335"/>
      <c r="AJ61" s="335"/>
      <c r="AK61" s="335"/>
      <c r="AL61" s="335"/>
      <c r="AM61" s="335"/>
      <c r="AN61" s="335"/>
      <c r="AO61" s="337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435"/>
      <c r="BI61" s="435"/>
      <c r="BJ61" s="435"/>
    </row>
    <row r="62" spans="1:62" s="429" customFormat="1" ht="27" customHeight="1">
      <c r="A62" s="430"/>
      <c r="B62" s="431">
        <f t="shared" si="2"/>
        <v>53</v>
      </c>
      <c r="C62" s="318">
        <f>'②名簿'!Y62</f>
        <v>0</v>
      </c>
      <c r="D62" s="319">
        <f>PHONETIC('②名簿'!Z62)</f>
      </c>
      <c r="E62" s="320">
        <f>'②名簿'!AG62</f>
        <v>0</v>
      </c>
      <c r="F62" s="320" t="str">
        <f>IF('②名簿'!AO62="","　",RIGHT('②名簿'!AO62,2))</f>
        <v>　</v>
      </c>
      <c r="G62" s="321">
        <f>IF(ISTEXT('②名簿'!AC62),DATEVALUE('②名簿'!AC62),AC62)</f>
        <v>0</v>
      </c>
      <c r="H62" s="322">
        <f>'②名簿'!AE62</f>
        <v>0</v>
      </c>
      <c r="I62" s="320">
        <f>VALUE('②名簿'!AF62)</f>
        <v>0</v>
      </c>
      <c r="J62" s="481">
        <f ca="1" t="shared" si="1"/>
      </c>
      <c r="K62" s="473"/>
      <c r="L62" s="413"/>
      <c r="M62" s="432"/>
      <c r="N62" s="433"/>
      <c r="O62" s="434"/>
      <c r="P62" s="475"/>
      <c r="Q62" s="435">
        <v>53</v>
      </c>
      <c r="R62" s="402"/>
      <c r="S62" s="401"/>
      <c r="T62" s="335"/>
      <c r="U62" s="335"/>
      <c r="V62" s="335"/>
      <c r="W62" s="335"/>
      <c r="X62" s="335"/>
      <c r="Y62" s="337"/>
      <c r="Z62" s="337"/>
      <c r="AA62" s="335"/>
      <c r="AB62" s="337"/>
      <c r="AC62" s="480"/>
      <c r="AD62" s="335"/>
      <c r="AE62" s="337"/>
      <c r="AF62" s="337"/>
      <c r="AG62" s="337"/>
      <c r="AH62" s="335"/>
      <c r="AI62" s="335"/>
      <c r="AJ62" s="335"/>
      <c r="AK62" s="335"/>
      <c r="AL62" s="335"/>
      <c r="AM62" s="335"/>
      <c r="AN62" s="335"/>
      <c r="AO62" s="337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435"/>
      <c r="BI62" s="435"/>
      <c r="BJ62" s="435"/>
    </row>
    <row r="63" spans="1:62" s="429" customFormat="1" ht="27" customHeight="1">
      <c r="A63" s="430"/>
      <c r="B63" s="431">
        <f t="shared" si="2"/>
        <v>54</v>
      </c>
      <c r="C63" s="318">
        <f>'②名簿'!Y63</f>
        <v>0</v>
      </c>
      <c r="D63" s="319">
        <f>PHONETIC('②名簿'!Z63)</f>
      </c>
      <c r="E63" s="320">
        <f>'②名簿'!AG63</f>
        <v>0</v>
      </c>
      <c r="F63" s="320" t="str">
        <f>IF('②名簿'!AO63="","　",RIGHT('②名簿'!AO63,2))</f>
        <v>　</v>
      </c>
      <c r="G63" s="321">
        <f>IF(ISTEXT('②名簿'!AC63),DATEVALUE('②名簿'!AC63),AC63)</f>
        <v>0</v>
      </c>
      <c r="H63" s="322">
        <f>'②名簿'!AE63</f>
        <v>0</v>
      </c>
      <c r="I63" s="320">
        <f>VALUE('②名簿'!AF63)</f>
        <v>0</v>
      </c>
      <c r="J63" s="481">
        <f ca="1" t="shared" si="1"/>
      </c>
      <c r="K63" s="473"/>
      <c r="L63" s="413"/>
      <c r="M63" s="432"/>
      <c r="N63" s="433"/>
      <c r="O63" s="434"/>
      <c r="P63" s="475"/>
      <c r="Q63" s="435">
        <v>54</v>
      </c>
      <c r="R63" s="402"/>
      <c r="S63" s="401"/>
      <c r="T63" s="335"/>
      <c r="U63" s="335"/>
      <c r="V63" s="335"/>
      <c r="W63" s="335"/>
      <c r="X63" s="335"/>
      <c r="Y63" s="337"/>
      <c r="Z63" s="337"/>
      <c r="AA63" s="335"/>
      <c r="AB63" s="337"/>
      <c r="AC63" s="480"/>
      <c r="AD63" s="335"/>
      <c r="AE63" s="337"/>
      <c r="AF63" s="337"/>
      <c r="AG63" s="337"/>
      <c r="AH63" s="335"/>
      <c r="AI63" s="335"/>
      <c r="AJ63" s="335"/>
      <c r="AK63" s="335"/>
      <c r="AL63" s="335"/>
      <c r="AM63" s="335"/>
      <c r="AN63" s="335"/>
      <c r="AO63" s="337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435"/>
      <c r="BI63" s="435"/>
      <c r="BJ63" s="435"/>
    </row>
    <row r="64" spans="1:62" s="429" customFormat="1" ht="27" customHeight="1">
      <c r="A64" s="430"/>
      <c r="B64" s="431">
        <f t="shared" si="2"/>
        <v>55</v>
      </c>
      <c r="C64" s="318">
        <f>'②名簿'!Y64</f>
        <v>0</v>
      </c>
      <c r="D64" s="319">
        <f>PHONETIC('②名簿'!Z64)</f>
      </c>
      <c r="E64" s="320">
        <f>'②名簿'!AG64</f>
        <v>0</v>
      </c>
      <c r="F64" s="320" t="str">
        <f>IF('②名簿'!AO64="","　",RIGHT('②名簿'!AO64,2))</f>
        <v>　</v>
      </c>
      <c r="G64" s="321">
        <f>IF(ISTEXT('②名簿'!AC64),DATEVALUE('②名簿'!AC64),AC64)</f>
        <v>0</v>
      </c>
      <c r="H64" s="322">
        <f>'②名簿'!AE64</f>
        <v>0</v>
      </c>
      <c r="I64" s="320">
        <f>VALUE('②名簿'!AF64)</f>
        <v>0</v>
      </c>
      <c r="J64" s="481">
        <f ca="1" t="shared" si="1"/>
      </c>
      <c r="K64" s="473"/>
      <c r="L64" s="413"/>
      <c r="M64" s="432"/>
      <c r="N64" s="433"/>
      <c r="O64" s="434"/>
      <c r="P64" s="475"/>
      <c r="Q64" s="435">
        <v>55</v>
      </c>
      <c r="R64" s="402"/>
      <c r="S64" s="401"/>
      <c r="T64" s="335"/>
      <c r="U64" s="335"/>
      <c r="V64" s="335"/>
      <c r="W64" s="335"/>
      <c r="X64" s="335"/>
      <c r="Y64" s="337"/>
      <c r="Z64" s="337"/>
      <c r="AA64" s="335"/>
      <c r="AB64" s="337"/>
      <c r="AC64" s="480"/>
      <c r="AD64" s="335"/>
      <c r="AE64" s="337"/>
      <c r="AF64" s="337"/>
      <c r="AG64" s="337"/>
      <c r="AH64" s="335"/>
      <c r="AI64" s="335"/>
      <c r="AJ64" s="335"/>
      <c r="AK64" s="335"/>
      <c r="AL64" s="335"/>
      <c r="AM64" s="335"/>
      <c r="AN64" s="335"/>
      <c r="AO64" s="337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435"/>
      <c r="BI64" s="435"/>
      <c r="BJ64" s="435"/>
    </row>
    <row r="65" spans="1:62" s="429" customFormat="1" ht="27" customHeight="1">
      <c r="A65" s="430"/>
      <c r="B65" s="431">
        <f t="shared" si="2"/>
        <v>56</v>
      </c>
      <c r="C65" s="318">
        <f>'②名簿'!Y65</f>
        <v>0</v>
      </c>
      <c r="D65" s="319">
        <f>PHONETIC('②名簿'!Z65)</f>
      </c>
      <c r="E65" s="320">
        <f>'②名簿'!AG65</f>
        <v>0</v>
      </c>
      <c r="F65" s="320" t="str">
        <f>IF('②名簿'!AO65="","　",RIGHT('②名簿'!AO65,2))</f>
        <v>　</v>
      </c>
      <c r="G65" s="321">
        <f>IF(ISTEXT('②名簿'!AC65),DATEVALUE('②名簿'!AC65),AC65)</f>
        <v>0</v>
      </c>
      <c r="H65" s="322">
        <f>'②名簿'!AE65</f>
        <v>0</v>
      </c>
      <c r="I65" s="320">
        <f>VALUE('②名簿'!AF65)</f>
        <v>0</v>
      </c>
      <c r="J65" s="481">
        <f ca="1" t="shared" si="1"/>
      </c>
      <c r="K65" s="473"/>
      <c r="L65" s="413"/>
      <c r="M65" s="432"/>
      <c r="N65" s="433"/>
      <c r="O65" s="434"/>
      <c r="P65" s="475"/>
      <c r="Q65" s="435">
        <v>56</v>
      </c>
      <c r="R65" s="402"/>
      <c r="S65" s="401"/>
      <c r="T65" s="335"/>
      <c r="U65" s="335"/>
      <c r="V65" s="335"/>
      <c r="W65" s="335"/>
      <c r="X65" s="335"/>
      <c r="Y65" s="337"/>
      <c r="Z65" s="337"/>
      <c r="AA65" s="335"/>
      <c r="AB65" s="337"/>
      <c r="AC65" s="480"/>
      <c r="AD65" s="335"/>
      <c r="AE65" s="337"/>
      <c r="AF65" s="337"/>
      <c r="AG65" s="337"/>
      <c r="AH65" s="335"/>
      <c r="AI65" s="335"/>
      <c r="AJ65" s="335"/>
      <c r="AK65" s="335"/>
      <c r="AL65" s="335"/>
      <c r="AM65" s="335"/>
      <c r="AN65" s="335"/>
      <c r="AO65" s="337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435"/>
      <c r="BI65" s="435"/>
      <c r="BJ65" s="435"/>
    </row>
    <row r="66" spans="1:62" s="429" customFormat="1" ht="27" customHeight="1">
      <c r="A66" s="430"/>
      <c r="B66" s="431">
        <f t="shared" si="2"/>
        <v>57</v>
      </c>
      <c r="C66" s="318">
        <f>'②名簿'!Y66</f>
        <v>0</v>
      </c>
      <c r="D66" s="319">
        <f>PHONETIC('②名簿'!Z66)</f>
      </c>
      <c r="E66" s="320">
        <f>'②名簿'!AG66</f>
        <v>0</v>
      </c>
      <c r="F66" s="320" t="str">
        <f>IF('②名簿'!AO66="","　",RIGHT('②名簿'!AO66,2))</f>
        <v>　</v>
      </c>
      <c r="G66" s="321">
        <f>IF(ISTEXT('②名簿'!AC66),DATEVALUE('②名簿'!AC66),AC66)</f>
        <v>0</v>
      </c>
      <c r="H66" s="322">
        <f>'②名簿'!AE66</f>
        <v>0</v>
      </c>
      <c r="I66" s="320">
        <f>VALUE('②名簿'!AF66)</f>
        <v>0</v>
      </c>
      <c r="J66" s="481">
        <f ca="1" t="shared" si="1"/>
      </c>
      <c r="K66" s="473"/>
      <c r="L66" s="413"/>
      <c r="M66" s="432"/>
      <c r="N66" s="433"/>
      <c r="O66" s="434"/>
      <c r="P66" s="475"/>
      <c r="Q66" s="435">
        <v>57</v>
      </c>
      <c r="R66" s="402"/>
      <c r="S66" s="401"/>
      <c r="T66" s="335"/>
      <c r="U66" s="335"/>
      <c r="V66" s="335"/>
      <c r="W66" s="335"/>
      <c r="X66" s="335"/>
      <c r="Y66" s="337"/>
      <c r="Z66" s="337"/>
      <c r="AA66" s="335"/>
      <c r="AB66" s="337"/>
      <c r="AC66" s="480"/>
      <c r="AD66" s="335"/>
      <c r="AE66" s="337"/>
      <c r="AF66" s="337"/>
      <c r="AG66" s="337"/>
      <c r="AH66" s="335"/>
      <c r="AI66" s="335"/>
      <c r="AJ66" s="335"/>
      <c r="AK66" s="335"/>
      <c r="AL66" s="335"/>
      <c r="AM66" s="335"/>
      <c r="AN66" s="335"/>
      <c r="AO66" s="337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435"/>
      <c r="BI66" s="435"/>
      <c r="BJ66" s="435"/>
    </row>
    <row r="67" spans="1:62" s="429" customFormat="1" ht="27" customHeight="1">
      <c r="A67" s="430"/>
      <c r="B67" s="431">
        <f t="shared" si="2"/>
        <v>58</v>
      </c>
      <c r="C67" s="318">
        <f>'②名簿'!Y67</f>
        <v>0</v>
      </c>
      <c r="D67" s="319">
        <f>PHONETIC('②名簿'!Z67)</f>
      </c>
      <c r="E67" s="320">
        <f>'②名簿'!AG67</f>
        <v>0</v>
      </c>
      <c r="F67" s="320" t="str">
        <f>IF('②名簿'!AO67="","　",RIGHT('②名簿'!AO67,2))</f>
        <v>　</v>
      </c>
      <c r="G67" s="321">
        <f>IF(ISTEXT('②名簿'!AC67),DATEVALUE('②名簿'!AC67),AC67)</f>
        <v>0</v>
      </c>
      <c r="H67" s="322">
        <f>'②名簿'!AE67</f>
        <v>0</v>
      </c>
      <c r="I67" s="320">
        <f>VALUE('②名簿'!AF67)</f>
        <v>0</v>
      </c>
      <c r="J67" s="481">
        <f ca="1" t="shared" si="1"/>
      </c>
      <c r="K67" s="473"/>
      <c r="L67" s="413"/>
      <c r="M67" s="432"/>
      <c r="N67" s="433"/>
      <c r="O67" s="434"/>
      <c r="P67" s="475"/>
      <c r="Q67" s="435">
        <v>58</v>
      </c>
      <c r="R67" s="402"/>
      <c r="S67" s="401"/>
      <c r="T67" s="335"/>
      <c r="U67" s="335"/>
      <c r="V67" s="335"/>
      <c r="W67" s="335"/>
      <c r="X67" s="335"/>
      <c r="Y67" s="337"/>
      <c r="Z67" s="337"/>
      <c r="AA67" s="335"/>
      <c r="AB67" s="337"/>
      <c r="AC67" s="480"/>
      <c r="AD67" s="335"/>
      <c r="AE67" s="337"/>
      <c r="AF67" s="337"/>
      <c r="AG67" s="337"/>
      <c r="AH67" s="335"/>
      <c r="AI67" s="335"/>
      <c r="AJ67" s="335"/>
      <c r="AK67" s="335"/>
      <c r="AL67" s="335"/>
      <c r="AM67" s="335"/>
      <c r="AN67" s="335"/>
      <c r="AO67" s="337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435"/>
      <c r="BI67" s="435"/>
      <c r="BJ67" s="435"/>
    </row>
    <row r="68" spans="1:62" s="429" customFormat="1" ht="27" customHeight="1">
      <c r="A68" s="430"/>
      <c r="B68" s="431">
        <f t="shared" si="2"/>
        <v>59</v>
      </c>
      <c r="C68" s="318">
        <f>'②名簿'!Y68</f>
        <v>0</v>
      </c>
      <c r="D68" s="319">
        <f>PHONETIC('②名簿'!Z68)</f>
      </c>
      <c r="E68" s="320">
        <f>'②名簿'!AG68</f>
        <v>0</v>
      </c>
      <c r="F68" s="320" t="str">
        <f>IF('②名簿'!AO68="","　",RIGHT('②名簿'!AO68,2))</f>
        <v>　</v>
      </c>
      <c r="G68" s="321">
        <f>IF(ISTEXT('②名簿'!AC68),DATEVALUE('②名簿'!AC68),AC68)</f>
        <v>0</v>
      </c>
      <c r="H68" s="322">
        <f>'②名簿'!AE68</f>
        <v>0</v>
      </c>
      <c r="I68" s="320">
        <f>VALUE('②名簿'!AF68)</f>
        <v>0</v>
      </c>
      <c r="J68" s="481">
        <f ca="1" t="shared" si="1"/>
      </c>
      <c r="K68" s="473"/>
      <c r="L68" s="413"/>
      <c r="M68" s="432"/>
      <c r="N68" s="433"/>
      <c r="O68" s="434"/>
      <c r="P68" s="475"/>
      <c r="Q68" s="435">
        <v>59</v>
      </c>
      <c r="R68" s="402"/>
      <c r="S68" s="401"/>
      <c r="T68" s="335"/>
      <c r="U68" s="335"/>
      <c r="V68" s="335"/>
      <c r="W68" s="335"/>
      <c r="X68" s="335"/>
      <c r="Y68" s="337"/>
      <c r="Z68" s="337"/>
      <c r="AA68" s="335"/>
      <c r="AB68" s="337"/>
      <c r="AC68" s="480"/>
      <c r="AD68" s="335"/>
      <c r="AE68" s="337"/>
      <c r="AF68" s="337"/>
      <c r="AG68" s="337"/>
      <c r="AH68" s="335"/>
      <c r="AI68" s="335"/>
      <c r="AJ68" s="335"/>
      <c r="AK68" s="335"/>
      <c r="AL68" s="335"/>
      <c r="AM68" s="335"/>
      <c r="AN68" s="335"/>
      <c r="AO68" s="337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435"/>
      <c r="BI68" s="435"/>
      <c r="BJ68" s="435"/>
    </row>
    <row r="69" spans="1:62" s="429" customFormat="1" ht="27" customHeight="1">
      <c r="A69" s="430"/>
      <c r="B69" s="431">
        <f t="shared" si="2"/>
        <v>60</v>
      </c>
      <c r="C69" s="318">
        <f>'②名簿'!Y69</f>
        <v>0</v>
      </c>
      <c r="D69" s="319">
        <f>PHONETIC('②名簿'!Z69)</f>
      </c>
      <c r="E69" s="320">
        <f>'②名簿'!AG69</f>
        <v>0</v>
      </c>
      <c r="F69" s="320" t="str">
        <f>IF('②名簿'!AO69="","　",RIGHT('②名簿'!AO69,2))</f>
        <v>　</v>
      </c>
      <c r="G69" s="321">
        <f>IF(ISTEXT('②名簿'!AC69),DATEVALUE('②名簿'!AC69),AC69)</f>
        <v>0</v>
      </c>
      <c r="H69" s="322">
        <f>'②名簿'!AE69</f>
        <v>0</v>
      </c>
      <c r="I69" s="320">
        <f>VALUE('②名簿'!AF69)</f>
        <v>0</v>
      </c>
      <c r="J69" s="481">
        <f ca="1" t="shared" si="1"/>
      </c>
      <c r="K69" s="473"/>
      <c r="L69" s="413"/>
      <c r="M69" s="432"/>
      <c r="N69" s="433"/>
      <c r="O69" s="434"/>
      <c r="P69" s="475"/>
      <c r="Q69" s="435">
        <v>60</v>
      </c>
      <c r="R69" s="402"/>
      <c r="S69" s="401"/>
      <c r="T69" s="335"/>
      <c r="U69" s="335"/>
      <c r="V69" s="335"/>
      <c r="W69" s="335"/>
      <c r="X69" s="335"/>
      <c r="Y69" s="337"/>
      <c r="Z69" s="337"/>
      <c r="AA69" s="335"/>
      <c r="AB69" s="337"/>
      <c r="AC69" s="480"/>
      <c r="AD69" s="335"/>
      <c r="AE69" s="337"/>
      <c r="AF69" s="337"/>
      <c r="AG69" s="337"/>
      <c r="AH69" s="335"/>
      <c r="AI69" s="335"/>
      <c r="AJ69" s="335"/>
      <c r="AK69" s="335"/>
      <c r="AL69" s="335"/>
      <c r="AM69" s="335"/>
      <c r="AN69" s="335"/>
      <c r="AO69" s="337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435"/>
      <c r="BI69" s="435"/>
      <c r="BJ69" s="435"/>
    </row>
    <row r="70" spans="1:62" s="429" customFormat="1" ht="27" customHeight="1">
      <c r="A70" s="430"/>
      <c r="B70" s="431">
        <f t="shared" si="2"/>
        <v>61</v>
      </c>
      <c r="C70" s="318">
        <f>'②名簿'!Y70</f>
        <v>0</v>
      </c>
      <c r="D70" s="319">
        <f>PHONETIC('②名簿'!Z70)</f>
      </c>
      <c r="E70" s="320">
        <f>'②名簿'!AG70</f>
        <v>0</v>
      </c>
      <c r="F70" s="320" t="str">
        <f>IF('②名簿'!AO70="","　",RIGHT('②名簿'!AO70,2))</f>
        <v>　</v>
      </c>
      <c r="G70" s="321">
        <f>IF(ISTEXT('②名簿'!AC70),DATEVALUE('②名簿'!AC70),AC70)</f>
        <v>0</v>
      </c>
      <c r="H70" s="322">
        <f>'②名簿'!AE70</f>
        <v>0</v>
      </c>
      <c r="I70" s="320">
        <f>VALUE('②名簿'!AF70)</f>
        <v>0</v>
      </c>
      <c r="J70" s="481">
        <f ca="1" t="shared" si="1"/>
      </c>
      <c r="K70" s="473"/>
      <c r="L70" s="413"/>
      <c r="M70" s="432"/>
      <c r="N70" s="433"/>
      <c r="O70" s="434"/>
      <c r="P70" s="475"/>
      <c r="Q70" s="435">
        <v>61</v>
      </c>
      <c r="R70" s="402"/>
      <c r="S70" s="401"/>
      <c r="T70" s="335"/>
      <c r="U70" s="335"/>
      <c r="V70" s="335"/>
      <c r="W70" s="335"/>
      <c r="X70" s="335"/>
      <c r="Y70" s="337"/>
      <c r="Z70" s="337"/>
      <c r="AA70" s="335"/>
      <c r="AB70" s="337"/>
      <c r="AC70" s="480"/>
      <c r="AD70" s="335"/>
      <c r="AE70" s="337"/>
      <c r="AF70" s="337"/>
      <c r="AG70" s="337"/>
      <c r="AH70" s="335"/>
      <c r="AI70" s="335"/>
      <c r="AJ70" s="335"/>
      <c r="AK70" s="335"/>
      <c r="AL70" s="335"/>
      <c r="AM70" s="335"/>
      <c r="AN70" s="335"/>
      <c r="AO70" s="337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435"/>
      <c r="BI70" s="435"/>
      <c r="BJ70" s="435"/>
    </row>
    <row r="71" spans="1:62" s="429" customFormat="1" ht="27" customHeight="1">
      <c r="A71" s="430"/>
      <c r="B71" s="431">
        <f aca="true" t="shared" si="3" ref="B71:B90">Q71</f>
        <v>62</v>
      </c>
      <c r="C71" s="318">
        <f>'②名簿'!Y71</f>
        <v>0</v>
      </c>
      <c r="D71" s="319">
        <f>PHONETIC('②名簿'!Z71)</f>
      </c>
      <c r="E71" s="320">
        <f>'②名簿'!AG71</f>
        <v>0</v>
      </c>
      <c r="F71" s="320" t="str">
        <f>IF('②名簿'!AO71="","　",RIGHT('②名簿'!AO71,2))</f>
        <v>　</v>
      </c>
      <c r="G71" s="321">
        <f>IF(ISTEXT('②名簿'!AC71),DATEVALUE('②名簿'!AC71),AC71)</f>
        <v>0</v>
      </c>
      <c r="H71" s="322">
        <f>'②名簿'!AE71</f>
        <v>0</v>
      </c>
      <c r="I71" s="320">
        <f>VALUE('②名簿'!AF71)</f>
        <v>0</v>
      </c>
      <c r="J71" s="481">
        <f ca="1" t="shared" si="1"/>
      </c>
      <c r="K71" s="473"/>
      <c r="L71" s="413"/>
      <c r="M71" s="432"/>
      <c r="N71" s="433"/>
      <c r="O71" s="434"/>
      <c r="P71" s="475"/>
      <c r="Q71" s="435">
        <v>62</v>
      </c>
      <c r="R71" s="402"/>
      <c r="S71" s="401"/>
      <c r="T71" s="335"/>
      <c r="U71" s="335"/>
      <c r="V71" s="335"/>
      <c r="W71" s="335"/>
      <c r="X71" s="335"/>
      <c r="Y71" s="337"/>
      <c r="Z71" s="337"/>
      <c r="AA71" s="335"/>
      <c r="AB71" s="337"/>
      <c r="AC71" s="480"/>
      <c r="AD71" s="335"/>
      <c r="AE71" s="337"/>
      <c r="AF71" s="337"/>
      <c r="AG71" s="337"/>
      <c r="AH71" s="335"/>
      <c r="AI71" s="335"/>
      <c r="AJ71" s="335"/>
      <c r="AK71" s="335"/>
      <c r="AL71" s="335"/>
      <c r="AM71" s="335"/>
      <c r="AN71" s="335"/>
      <c r="AO71" s="337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435"/>
      <c r="BI71" s="435"/>
      <c r="BJ71" s="435"/>
    </row>
    <row r="72" spans="1:62" s="429" customFormat="1" ht="27" customHeight="1">
      <c r="A72" s="430"/>
      <c r="B72" s="431">
        <f t="shared" si="3"/>
        <v>63</v>
      </c>
      <c r="C72" s="318">
        <f>'②名簿'!Y72</f>
        <v>0</v>
      </c>
      <c r="D72" s="319">
        <f>PHONETIC('②名簿'!Z72)</f>
      </c>
      <c r="E72" s="320">
        <f>'②名簿'!AG72</f>
        <v>0</v>
      </c>
      <c r="F72" s="320" t="str">
        <f>IF('②名簿'!AO72="","　",RIGHT('②名簿'!AO72,2))</f>
        <v>　</v>
      </c>
      <c r="G72" s="321">
        <f>IF(ISTEXT('②名簿'!AC72),DATEVALUE('②名簿'!AC72),AC72)</f>
        <v>0</v>
      </c>
      <c r="H72" s="322">
        <f>'②名簿'!AE72</f>
        <v>0</v>
      </c>
      <c r="I72" s="320">
        <f>VALUE('②名簿'!AF72)</f>
        <v>0</v>
      </c>
      <c r="J72" s="481">
        <f ca="1" t="shared" si="1"/>
      </c>
      <c r="K72" s="473"/>
      <c r="L72" s="413"/>
      <c r="M72" s="432"/>
      <c r="N72" s="433"/>
      <c r="O72" s="434"/>
      <c r="P72" s="475"/>
      <c r="Q72" s="435">
        <v>63</v>
      </c>
      <c r="R72" s="402"/>
      <c r="S72" s="401"/>
      <c r="T72" s="335"/>
      <c r="U72" s="335"/>
      <c r="V72" s="335"/>
      <c r="W72" s="335"/>
      <c r="X72" s="335"/>
      <c r="Y72" s="337"/>
      <c r="Z72" s="337"/>
      <c r="AA72" s="335"/>
      <c r="AB72" s="337"/>
      <c r="AC72" s="480"/>
      <c r="AD72" s="335"/>
      <c r="AE72" s="337"/>
      <c r="AF72" s="337"/>
      <c r="AG72" s="337"/>
      <c r="AH72" s="335"/>
      <c r="AI72" s="335"/>
      <c r="AJ72" s="335"/>
      <c r="AK72" s="335"/>
      <c r="AL72" s="335"/>
      <c r="AM72" s="335"/>
      <c r="AN72" s="335"/>
      <c r="AO72" s="337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435"/>
      <c r="BI72" s="435"/>
      <c r="BJ72" s="435"/>
    </row>
    <row r="73" spans="1:62" s="429" customFormat="1" ht="27" customHeight="1">
      <c r="A73" s="430"/>
      <c r="B73" s="431">
        <f t="shared" si="3"/>
        <v>64</v>
      </c>
      <c r="C73" s="318">
        <f>'②名簿'!Y73</f>
        <v>0</v>
      </c>
      <c r="D73" s="319">
        <f>PHONETIC('②名簿'!Z73)</f>
      </c>
      <c r="E73" s="320">
        <f>'②名簿'!AG73</f>
        <v>0</v>
      </c>
      <c r="F73" s="320" t="str">
        <f>IF('②名簿'!AO73="","　",RIGHT('②名簿'!AO73,2))</f>
        <v>　</v>
      </c>
      <c r="G73" s="321">
        <f>IF(ISTEXT('②名簿'!AC73),DATEVALUE('②名簿'!AC73),AC73)</f>
        <v>0</v>
      </c>
      <c r="H73" s="322">
        <f>'②名簿'!AE73</f>
        <v>0</v>
      </c>
      <c r="I73" s="320">
        <f>VALUE('②名簿'!AF73)</f>
        <v>0</v>
      </c>
      <c r="J73" s="481">
        <f ca="1" t="shared" si="1"/>
      </c>
      <c r="K73" s="473"/>
      <c r="L73" s="413"/>
      <c r="M73" s="432"/>
      <c r="N73" s="433"/>
      <c r="O73" s="434"/>
      <c r="P73" s="475"/>
      <c r="Q73" s="435">
        <v>64</v>
      </c>
      <c r="R73" s="402"/>
      <c r="S73" s="401"/>
      <c r="T73" s="335"/>
      <c r="U73" s="335"/>
      <c r="V73" s="335"/>
      <c r="W73" s="335"/>
      <c r="X73" s="335"/>
      <c r="Y73" s="337"/>
      <c r="Z73" s="337"/>
      <c r="AA73" s="335"/>
      <c r="AB73" s="337"/>
      <c r="AC73" s="480"/>
      <c r="AD73" s="335"/>
      <c r="AE73" s="337"/>
      <c r="AF73" s="337"/>
      <c r="AG73" s="337"/>
      <c r="AH73" s="335"/>
      <c r="AI73" s="335"/>
      <c r="AJ73" s="335"/>
      <c r="AK73" s="335"/>
      <c r="AL73" s="335"/>
      <c r="AM73" s="335"/>
      <c r="AN73" s="335"/>
      <c r="AO73" s="337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435"/>
      <c r="BI73" s="435"/>
      <c r="BJ73" s="435"/>
    </row>
    <row r="74" spans="1:62" s="429" customFormat="1" ht="27" customHeight="1">
      <c r="A74" s="430"/>
      <c r="B74" s="431">
        <f t="shared" si="3"/>
        <v>65</v>
      </c>
      <c r="C74" s="318">
        <f>'②名簿'!Y74</f>
        <v>0</v>
      </c>
      <c r="D74" s="319">
        <f>PHONETIC('②名簿'!Z74)</f>
      </c>
      <c r="E74" s="320">
        <f>'②名簿'!AG74</f>
        <v>0</v>
      </c>
      <c r="F74" s="320" t="str">
        <f>IF('②名簿'!AO74="","　",RIGHT('②名簿'!AO74,2))</f>
        <v>　</v>
      </c>
      <c r="G74" s="321">
        <f>IF(ISTEXT('②名簿'!AC74),DATEVALUE('②名簿'!AC74),AC74)</f>
        <v>0</v>
      </c>
      <c r="H74" s="322">
        <f>'②名簿'!AE74</f>
        <v>0</v>
      </c>
      <c r="I74" s="320">
        <f>VALUE('②名簿'!AF74)</f>
        <v>0</v>
      </c>
      <c r="J74" s="481">
        <f aca="true" ca="1" t="shared" si="4" ref="J74:J89">IF(G74=0,"",DATEDIF(G74,TODAY(),"y"))</f>
      </c>
      <c r="K74" s="473"/>
      <c r="L74" s="413"/>
      <c r="M74" s="432"/>
      <c r="N74" s="433"/>
      <c r="O74" s="434"/>
      <c r="P74" s="475"/>
      <c r="Q74" s="435">
        <v>65</v>
      </c>
      <c r="R74" s="402"/>
      <c r="S74" s="401"/>
      <c r="T74" s="335"/>
      <c r="U74" s="335"/>
      <c r="V74" s="335"/>
      <c r="W74" s="335"/>
      <c r="X74" s="335"/>
      <c r="Y74" s="337"/>
      <c r="Z74" s="337"/>
      <c r="AA74" s="335"/>
      <c r="AB74" s="337"/>
      <c r="AC74" s="480"/>
      <c r="AD74" s="335"/>
      <c r="AE74" s="337"/>
      <c r="AF74" s="337"/>
      <c r="AG74" s="337"/>
      <c r="AH74" s="335"/>
      <c r="AI74" s="335"/>
      <c r="AJ74" s="335"/>
      <c r="AK74" s="335"/>
      <c r="AL74" s="335"/>
      <c r="AM74" s="335"/>
      <c r="AN74" s="335"/>
      <c r="AO74" s="337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435"/>
      <c r="BI74" s="435"/>
      <c r="BJ74" s="435"/>
    </row>
    <row r="75" spans="1:62" s="429" customFormat="1" ht="27" customHeight="1">
      <c r="A75" s="430"/>
      <c r="B75" s="431">
        <f t="shared" si="3"/>
        <v>66</v>
      </c>
      <c r="C75" s="318">
        <f>'②名簿'!Y75</f>
        <v>0</v>
      </c>
      <c r="D75" s="319">
        <f>PHONETIC('②名簿'!Z75)</f>
      </c>
      <c r="E75" s="320">
        <f>'②名簿'!AG75</f>
        <v>0</v>
      </c>
      <c r="F75" s="320" t="str">
        <f>IF('②名簿'!AO75="","　",RIGHT('②名簿'!AO75,2))</f>
        <v>　</v>
      </c>
      <c r="G75" s="321">
        <f>IF(ISTEXT('②名簿'!AC75),DATEVALUE('②名簿'!AC75),AC75)</f>
        <v>0</v>
      </c>
      <c r="H75" s="322">
        <f>'②名簿'!AE75</f>
        <v>0</v>
      </c>
      <c r="I75" s="320">
        <f>VALUE('②名簿'!AF75)</f>
        <v>0</v>
      </c>
      <c r="J75" s="481">
        <f ca="1" t="shared" si="4"/>
      </c>
      <c r="K75" s="473"/>
      <c r="L75" s="413"/>
      <c r="M75" s="432"/>
      <c r="N75" s="433"/>
      <c r="O75" s="434"/>
      <c r="P75" s="475"/>
      <c r="Q75" s="435">
        <v>66</v>
      </c>
      <c r="R75" s="402"/>
      <c r="S75" s="401"/>
      <c r="T75" s="335"/>
      <c r="U75" s="335"/>
      <c r="V75" s="335"/>
      <c r="W75" s="335"/>
      <c r="X75" s="335"/>
      <c r="Y75" s="337"/>
      <c r="Z75" s="337"/>
      <c r="AA75" s="335"/>
      <c r="AB75" s="337"/>
      <c r="AC75" s="480"/>
      <c r="AD75" s="335"/>
      <c r="AE75" s="337"/>
      <c r="AF75" s="337"/>
      <c r="AG75" s="337"/>
      <c r="AH75" s="335"/>
      <c r="AI75" s="335"/>
      <c r="AJ75" s="335"/>
      <c r="AK75" s="335"/>
      <c r="AL75" s="335"/>
      <c r="AM75" s="335"/>
      <c r="AN75" s="335"/>
      <c r="AO75" s="337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435"/>
      <c r="BI75" s="435"/>
      <c r="BJ75" s="435"/>
    </row>
    <row r="76" spans="1:62" s="429" customFormat="1" ht="27" customHeight="1">
      <c r="A76" s="430"/>
      <c r="B76" s="431">
        <f t="shared" si="3"/>
        <v>67</v>
      </c>
      <c r="C76" s="318">
        <f>'②名簿'!Y76</f>
        <v>0</v>
      </c>
      <c r="D76" s="319">
        <f>PHONETIC('②名簿'!Z76)</f>
      </c>
      <c r="E76" s="320">
        <f>'②名簿'!AG76</f>
        <v>0</v>
      </c>
      <c r="F76" s="320" t="str">
        <f>IF('②名簿'!AO76="","　",RIGHT('②名簿'!AO76,2))</f>
        <v>　</v>
      </c>
      <c r="G76" s="321">
        <f>IF(ISTEXT('②名簿'!AC76),DATEVALUE('②名簿'!AC76),AC76)</f>
        <v>0</v>
      </c>
      <c r="H76" s="322">
        <f>'②名簿'!AE76</f>
        <v>0</v>
      </c>
      <c r="I76" s="320">
        <f>VALUE('②名簿'!AF76)</f>
        <v>0</v>
      </c>
      <c r="J76" s="481">
        <f ca="1" t="shared" si="4"/>
      </c>
      <c r="K76" s="473"/>
      <c r="L76" s="413"/>
      <c r="M76" s="432"/>
      <c r="N76" s="433"/>
      <c r="O76" s="434"/>
      <c r="P76" s="475"/>
      <c r="Q76" s="435">
        <v>67</v>
      </c>
      <c r="R76" s="402"/>
      <c r="S76" s="401"/>
      <c r="T76" s="335"/>
      <c r="U76" s="335"/>
      <c r="V76" s="335"/>
      <c r="W76" s="335"/>
      <c r="X76" s="335"/>
      <c r="Y76" s="337"/>
      <c r="Z76" s="337"/>
      <c r="AA76" s="335"/>
      <c r="AB76" s="337"/>
      <c r="AC76" s="480"/>
      <c r="AD76" s="335"/>
      <c r="AE76" s="337"/>
      <c r="AF76" s="337"/>
      <c r="AG76" s="337"/>
      <c r="AH76" s="335"/>
      <c r="AI76" s="335"/>
      <c r="AJ76" s="335"/>
      <c r="AK76" s="335"/>
      <c r="AL76" s="335"/>
      <c r="AM76" s="335"/>
      <c r="AN76" s="335"/>
      <c r="AO76" s="337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435"/>
      <c r="BI76" s="435"/>
      <c r="BJ76" s="435"/>
    </row>
    <row r="77" spans="1:62" s="429" customFormat="1" ht="27" customHeight="1">
      <c r="A77" s="430"/>
      <c r="B77" s="431">
        <f t="shared" si="3"/>
        <v>68</v>
      </c>
      <c r="C77" s="318">
        <f>'②名簿'!Y77</f>
        <v>0</v>
      </c>
      <c r="D77" s="319">
        <f>PHONETIC('②名簿'!Z77)</f>
      </c>
      <c r="E77" s="320">
        <f>'②名簿'!AG77</f>
        <v>0</v>
      </c>
      <c r="F77" s="320" t="str">
        <f>IF('②名簿'!AO77="","　",RIGHT('②名簿'!AO77,2))</f>
        <v>　</v>
      </c>
      <c r="G77" s="321">
        <f>IF(ISTEXT('②名簿'!AC77),DATEVALUE('②名簿'!AC77),AC77)</f>
        <v>0</v>
      </c>
      <c r="H77" s="322">
        <f>'②名簿'!AE77</f>
        <v>0</v>
      </c>
      <c r="I77" s="320">
        <f>VALUE('②名簿'!AF77)</f>
        <v>0</v>
      </c>
      <c r="J77" s="481">
        <f ca="1" t="shared" si="4"/>
      </c>
      <c r="K77" s="473"/>
      <c r="L77" s="413"/>
      <c r="M77" s="432"/>
      <c r="N77" s="433"/>
      <c r="O77" s="434"/>
      <c r="P77" s="475"/>
      <c r="Q77" s="435">
        <v>68</v>
      </c>
      <c r="R77" s="402"/>
      <c r="S77" s="401"/>
      <c r="T77" s="335"/>
      <c r="U77" s="335"/>
      <c r="V77" s="335"/>
      <c r="W77" s="335"/>
      <c r="X77" s="335"/>
      <c r="Y77" s="337"/>
      <c r="Z77" s="337"/>
      <c r="AA77" s="335"/>
      <c r="AB77" s="337"/>
      <c r="AC77" s="480"/>
      <c r="AD77" s="335"/>
      <c r="AE77" s="337"/>
      <c r="AF77" s="337"/>
      <c r="AG77" s="337"/>
      <c r="AH77" s="335"/>
      <c r="AI77" s="335"/>
      <c r="AJ77" s="335"/>
      <c r="AK77" s="335"/>
      <c r="AL77" s="335"/>
      <c r="AM77" s="335"/>
      <c r="AN77" s="335"/>
      <c r="AO77" s="337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435"/>
      <c r="BI77" s="435"/>
      <c r="BJ77" s="435"/>
    </row>
    <row r="78" spans="1:62" s="429" customFormat="1" ht="27" customHeight="1">
      <c r="A78" s="430"/>
      <c r="B78" s="431">
        <f t="shared" si="3"/>
        <v>69</v>
      </c>
      <c r="C78" s="318">
        <f>'②名簿'!Y78</f>
        <v>0</v>
      </c>
      <c r="D78" s="319">
        <f>PHONETIC('②名簿'!Z78)</f>
      </c>
      <c r="E78" s="320">
        <f>'②名簿'!AG78</f>
        <v>0</v>
      </c>
      <c r="F78" s="320" t="str">
        <f>IF('②名簿'!AO78="","　",RIGHT('②名簿'!AO78,2))</f>
        <v>　</v>
      </c>
      <c r="G78" s="321">
        <f>IF(ISTEXT('②名簿'!AC78),DATEVALUE('②名簿'!AC78),AC78)</f>
        <v>0</v>
      </c>
      <c r="H78" s="322">
        <f>'②名簿'!AE78</f>
        <v>0</v>
      </c>
      <c r="I78" s="320">
        <f>VALUE('②名簿'!AF78)</f>
        <v>0</v>
      </c>
      <c r="J78" s="481">
        <f ca="1" t="shared" si="4"/>
      </c>
      <c r="K78" s="473"/>
      <c r="L78" s="413"/>
      <c r="M78" s="432"/>
      <c r="N78" s="433"/>
      <c r="O78" s="434"/>
      <c r="P78" s="475"/>
      <c r="Q78" s="435">
        <v>69</v>
      </c>
      <c r="R78" s="402"/>
      <c r="S78" s="401"/>
      <c r="T78" s="335"/>
      <c r="U78" s="335"/>
      <c r="V78" s="335"/>
      <c r="W78" s="335"/>
      <c r="X78" s="335"/>
      <c r="Y78" s="337"/>
      <c r="Z78" s="337"/>
      <c r="AA78" s="335"/>
      <c r="AB78" s="337"/>
      <c r="AC78" s="480"/>
      <c r="AD78" s="335"/>
      <c r="AE78" s="337"/>
      <c r="AF78" s="337"/>
      <c r="AG78" s="337"/>
      <c r="AH78" s="335"/>
      <c r="AI78" s="335"/>
      <c r="AJ78" s="335"/>
      <c r="AK78" s="335"/>
      <c r="AL78" s="335"/>
      <c r="AM78" s="335"/>
      <c r="AN78" s="335"/>
      <c r="AO78" s="337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435"/>
      <c r="BI78" s="435"/>
      <c r="BJ78" s="435"/>
    </row>
    <row r="79" spans="1:62" s="429" customFormat="1" ht="27" customHeight="1">
      <c r="A79" s="430"/>
      <c r="B79" s="431">
        <f t="shared" si="3"/>
        <v>70</v>
      </c>
      <c r="C79" s="318">
        <f>'②名簿'!Y79</f>
        <v>0</v>
      </c>
      <c r="D79" s="319">
        <f>PHONETIC('②名簿'!Z79)</f>
      </c>
      <c r="E79" s="320">
        <f>'②名簿'!AG79</f>
        <v>0</v>
      </c>
      <c r="F79" s="320" t="str">
        <f>IF('②名簿'!AO79="","　",RIGHT('②名簿'!AO79,2))</f>
        <v>　</v>
      </c>
      <c r="G79" s="321">
        <f>IF(ISTEXT('②名簿'!AC79),DATEVALUE('②名簿'!AC79),AC79)</f>
        <v>0</v>
      </c>
      <c r="H79" s="322">
        <f>'②名簿'!AE79</f>
        <v>0</v>
      </c>
      <c r="I79" s="320">
        <f>VALUE('②名簿'!AF79)</f>
        <v>0</v>
      </c>
      <c r="J79" s="481">
        <f ca="1" t="shared" si="4"/>
      </c>
      <c r="K79" s="473"/>
      <c r="L79" s="413"/>
      <c r="M79" s="432"/>
      <c r="N79" s="433"/>
      <c r="O79" s="434"/>
      <c r="P79" s="475"/>
      <c r="Q79" s="435">
        <v>70</v>
      </c>
      <c r="R79" s="402"/>
      <c r="S79" s="401"/>
      <c r="T79" s="335"/>
      <c r="U79" s="335"/>
      <c r="V79" s="335"/>
      <c r="W79" s="335"/>
      <c r="X79" s="335"/>
      <c r="Y79" s="337"/>
      <c r="Z79" s="337"/>
      <c r="AA79" s="335"/>
      <c r="AB79" s="337"/>
      <c r="AC79" s="480"/>
      <c r="AD79" s="335"/>
      <c r="AE79" s="337"/>
      <c r="AF79" s="337"/>
      <c r="AG79" s="337"/>
      <c r="AH79" s="335"/>
      <c r="AI79" s="335"/>
      <c r="AJ79" s="335"/>
      <c r="AK79" s="335"/>
      <c r="AL79" s="335"/>
      <c r="AM79" s="335"/>
      <c r="AN79" s="335"/>
      <c r="AO79" s="337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435"/>
      <c r="BI79" s="435"/>
      <c r="BJ79" s="435"/>
    </row>
    <row r="80" spans="1:62" s="429" customFormat="1" ht="27" customHeight="1">
      <c r="A80" s="430"/>
      <c r="B80" s="431">
        <f t="shared" si="3"/>
        <v>71</v>
      </c>
      <c r="C80" s="318">
        <f>'②名簿'!Y80</f>
        <v>0</v>
      </c>
      <c r="D80" s="319">
        <f>PHONETIC('②名簿'!Z80)</f>
      </c>
      <c r="E80" s="320">
        <f>'②名簿'!AG80</f>
        <v>0</v>
      </c>
      <c r="F80" s="320" t="str">
        <f>IF('②名簿'!AO80="","　",RIGHT('②名簿'!AO80,2))</f>
        <v>　</v>
      </c>
      <c r="G80" s="321">
        <f>IF(ISTEXT('②名簿'!AC80),DATEVALUE('②名簿'!AC80),AC80)</f>
        <v>0</v>
      </c>
      <c r="H80" s="322">
        <f>'②名簿'!AE80</f>
        <v>0</v>
      </c>
      <c r="I80" s="320">
        <f>VALUE('②名簿'!AF80)</f>
        <v>0</v>
      </c>
      <c r="J80" s="481">
        <f ca="1" t="shared" si="4"/>
      </c>
      <c r="K80" s="473"/>
      <c r="L80" s="413"/>
      <c r="M80" s="432"/>
      <c r="N80" s="433"/>
      <c r="O80" s="434"/>
      <c r="P80" s="475"/>
      <c r="Q80" s="435">
        <v>71</v>
      </c>
      <c r="R80" s="402"/>
      <c r="S80" s="401"/>
      <c r="T80" s="335"/>
      <c r="U80" s="335"/>
      <c r="V80" s="335"/>
      <c r="W80" s="335"/>
      <c r="X80" s="335"/>
      <c r="Y80" s="337"/>
      <c r="Z80" s="337"/>
      <c r="AA80" s="335"/>
      <c r="AB80" s="337"/>
      <c r="AC80" s="480"/>
      <c r="AD80" s="335"/>
      <c r="AE80" s="337"/>
      <c r="AF80" s="337"/>
      <c r="AG80" s="337"/>
      <c r="AH80" s="335"/>
      <c r="AI80" s="335"/>
      <c r="AJ80" s="335"/>
      <c r="AK80" s="335"/>
      <c r="AL80" s="335"/>
      <c r="AM80" s="335"/>
      <c r="AN80" s="335"/>
      <c r="AO80" s="337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435"/>
      <c r="BI80" s="435"/>
      <c r="BJ80" s="435"/>
    </row>
    <row r="81" spans="1:62" s="429" customFormat="1" ht="27" customHeight="1">
      <c r="A81" s="430"/>
      <c r="B81" s="431">
        <f t="shared" si="3"/>
        <v>72</v>
      </c>
      <c r="C81" s="318">
        <f>'②名簿'!Y81</f>
        <v>0</v>
      </c>
      <c r="D81" s="319">
        <f>PHONETIC('②名簿'!Z81)</f>
      </c>
      <c r="E81" s="320">
        <f>'②名簿'!AG81</f>
        <v>0</v>
      </c>
      <c r="F81" s="320" t="str">
        <f>IF('②名簿'!AO81="","　",RIGHT('②名簿'!AO81,2))</f>
        <v>　</v>
      </c>
      <c r="G81" s="321">
        <f>IF(ISTEXT('②名簿'!AC81),DATEVALUE('②名簿'!AC81),AC81)</f>
        <v>0</v>
      </c>
      <c r="H81" s="322">
        <f>'②名簿'!AE81</f>
        <v>0</v>
      </c>
      <c r="I81" s="320">
        <f>VALUE('②名簿'!AF81)</f>
        <v>0</v>
      </c>
      <c r="J81" s="481">
        <f ca="1" t="shared" si="4"/>
      </c>
      <c r="K81" s="473"/>
      <c r="L81" s="413"/>
      <c r="M81" s="432"/>
      <c r="N81" s="433"/>
      <c r="O81" s="434"/>
      <c r="P81" s="475"/>
      <c r="Q81" s="435">
        <v>72</v>
      </c>
      <c r="R81" s="402"/>
      <c r="S81" s="401"/>
      <c r="T81" s="335"/>
      <c r="U81" s="335"/>
      <c r="V81" s="335"/>
      <c r="W81" s="335"/>
      <c r="X81" s="335"/>
      <c r="Y81" s="337"/>
      <c r="Z81" s="337"/>
      <c r="AA81" s="335"/>
      <c r="AB81" s="337"/>
      <c r="AC81" s="480"/>
      <c r="AD81" s="335"/>
      <c r="AE81" s="337"/>
      <c r="AF81" s="337"/>
      <c r="AG81" s="337"/>
      <c r="AH81" s="335"/>
      <c r="AI81" s="335"/>
      <c r="AJ81" s="335"/>
      <c r="AK81" s="335"/>
      <c r="AL81" s="335"/>
      <c r="AM81" s="335"/>
      <c r="AN81" s="335"/>
      <c r="AO81" s="337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435"/>
      <c r="BI81" s="435"/>
      <c r="BJ81" s="435"/>
    </row>
    <row r="82" spans="1:62" s="429" customFormat="1" ht="27" customHeight="1">
      <c r="A82" s="430"/>
      <c r="B82" s="431">
        <f t="shared" si="3"/>
        <v>73</v>
      </c>
      <c r="C82" s="318">
        <f>'②名簿'!Y82</f>
        <v>0</v>
      </c>
      <c r="D82" s="319">
        <f>PHONETIC('②名簿'!Z82)</f>
      </c>
      <c r="E82" s="320">
        <f>'②名簿'!AG82</f>
        <v>0</v>
      </c>
      <c r="F82" s="320" t="str">
        <f>IF('②名簿'!AO82="","　",RIGHT('②名簿'!AO82,2))</f>
        <v>　</v>
      </c>
      <c r="G82" s="321">
        <f>IF(ISTEXT('②名簿'!AC82),DATEVALUE('②名簿'!AC82),AC82)</f>
        <v>0</v>
      </c>
      <c r="H82" s="322">
        <f>'②名簿'!AE82</f>
        <v>0</v>
      </c>
      <c r="I82" s="320">
        <f>VALUE('②名簿'!AF82)</f>
        <v>0</v>
      </c>
      <c r="J82" s="481">
        <f ca="1" t="shared" si="4"/>
      </c>
      <c r="K82" s="473"/>
      <c r="L82" s="413"/>
      <c r="M82" s="432"/>
      <c r="N82" s="433"/>
      <c r="O82" s="434"/>
      <c r="P82" s="475"/>
      <c r="Q82" s="435">
        <v>73</v>
      </c>
      <c r="R82" s="402"/>
      <c r="S82" s="401"/>
      <c r="T82" s="335"/>
      <c r="U82" s="335"/>
      <c r="V82" s="335"/>
      <c r="W82" s="335"/>
      <c r="X82" s="335"/>
      <c r="Y82" s="337"/>
      <c r="Z82" s="337"/>
      <c r="AA82" s="335"/>
      <c r="AB82" s="337"/>
      <c r="AC82" s="480"/>
      <c r="AD82" s="335"/>
      <c r="AE82" s="337"/>
      <c r="AF82" s="337"/>
      <c r="AG82" s="337"/>
      <c r="AH82" s="335"/>
      <c r="AI82" s="335"/>
      <c r="AJ82" s="335"/>
      <c r="AK82" s="335"/>
      <c r="AL82" s="335"/>
      <c r="AM82" s="335"/>
      <c r="AN82" s="335"/>
      <c r="AO82" s="337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5"/>
      <c r="BE82" s="335"/>
      <c r="BF82" s="335"/>
      <c r="BG82" s="335"/>
      <c r="BH82" s="435"/>
      <c r="BI82" s="435"/>
      <c r="BJ82" s="435"/>
    </row>
    <row r="83" spans="1:62" s="429" customFormat="1" ht="27" customHeight="1">
      <c r="A83" s="430"/>
      <c r="B83" s="431">
        <f t="shared" si="3"/>
        <v>74</v>
      </c>
      <c r="C83" s="318">
        <f>'②名簿'!Y83</f>
        <v>0</v>
      </c>
      <c r="D83" s="319">
        <f>PHONETIC('②名簿'!Z83)</f>
      </c>
      <c r="E83" s="320">
        <f>'②名簿'!AG83</f>
        <v>0</v>
      </c>
      <c r="F83" s="320" t="str">
        <f>IF('②名簿'!AO83="","　",RIGHT('②名簿'!AO83,2))</f>
        <v>　</v>
      </c>
      <c r="G83" s="321">
        <f>IF(ISTEXT('②名簿'!AC83),DATEVALUE('②名簿'!AC83),AC83)</f>
        <v>0</v>
      </c>
      <c r="H83" s="322">
        <f>'②名簿'!AE83</f>
        <v>0</v>
      </c>
      <c r="I83" s="320">
        <f>VALUE('②名簿'!AF83)</f>
        <v>0</v>
      </c>
      <c r="J83" s="481">
        <f ca="1" t="shared" si="4"/>
      </c>
      <c r="K83" s="473"/>
      <c r="L83" s="413"/>
      <c r="M83" s="432"/>
      <c r="N83" s="433"/>
      <c r="O83" s="434"/>
      <c r="P83" s="475"/>
      <c r="Q83" s="435">
        <v>74</v>
      </c>
      <c r="R83" s="402"/>
      <c r="S83" s="401"/>
      <c r="T83" s="335"/>
      <c r="U83" s="335"/>
      <c r="V83" s="335"/>
      <c r="W83" s="335"/>
      <c r="X83" s="335"/>
      <c r="Y83" s="337"/>
      <c r="Z83" s="337"/>
      <c r="AA83" s="335"/>
      <c r="AB83" s="337"/>
      <c r="AC83" s="480"/>
      <c r="AD83" s="335"/>
      <c r="AE83" s="337"/>
      <c r="AF83" s="337"/>
      <c r="AG83" s="337"/>
      <c r="AH83" s="335"/>
      <c r="AI83" s="335"/>
      <c r="AJ83" s="335"/>
      <c r="AK83" s="335"/>
      <c r="AL83" s="335"/>
      <c r="AM83" s="335"/>
      <c r="AN83" s="335"/>
      <c r="AO83" s="337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435"/>
      <c r="BI83" s="435"/>
      <c r="BJ83" s="435"/>
    </row>
    <row r="84" spans="1:62" s="429" customFormat="1" ht="27" customHeight="1">
      <c r="A84" s="430"/>
      <c r="B84" s="431">
        <f t="shared" si="3"/>
        <v>75</v>
      </c>
      <c r="C84" s="318">
        <f>'②名簿'!Y84</f>
        <v>0</v>
      </c>
      <c r="D84" s="319">
        <f>PHONETIC('②名簿'!Z84)</f>
      </c>
      <c r="E84" s="320">
        <f>'②名簿'!AG84</f>
        <v>0</v>
      </c>
      <c r="F84" s="320" t="str">
        <f>IF('②名簿'!AO84="","　",RIGHT('②名簿'!AO84,2))</f>
        <v>　</v>
      </c>
      <c r="G84" s="321">
        <f>IF(ISTEXT('②名簿'!AC84),DATEVALUE('②名簿'!AC84),AC84)</f>
        <v>0</v>
      </c>
      <c r="H84" s="322">
        <f>'②名簿'!AE84</f>
        <v>0</v>
      </c>
      <c r="I84" s="320">
        <f>VALUE('②名簿'!AF84)</f>
        <v>0</v>
      </c>
      <c r="J84" s="481">
        <f ca="1" t="shared" si="4"/>
      </c>
      <c r="K84" s="473"/>
      <c r="L84" s="413"/>
      <c r="M84" s="432"/>
      <c r="N84" s="433"/>
      <c r="O84" s="434"/>
      <c r="P84" s="475"/>
      <c r="Q84" s="435">
        <v>75</v>
      </c>
      <c r="R84" s="402"/>
      <c r="S84" s="401"/>
      <c r="T84" s="335"/>
      <c r="U84" s="335"/>
      <c r="V84" s="335"/>
      <c r="W84" s="335"/>
      <c r="X84" s="335"/>
      <c r="Y84" s="337"/>
      <c r="Z84" s="337"/>
      <c r="AA84" s="335"/>
      <c r="AB84" s="337"/>
      <c r="AC84" s="480"/>
      <c r="AD84" s="335"/>
      <c r="AE84" s="337"/>
      <c r="AF84" s="337"/>
      <c r="AG84" s="337"/>
      <c r="AH84" s="335"/>
      <c r="AI84" s="335"/>
      <c r="AJ84" s="335"/>
      <c r="AK84" s="335"/>
      <c r="AL84" s="335"/>
      <c r="AM84" s="335"/>
      <c r="AN84" s="335"/>
      <c r="AO84" s="337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435"/>
      <c r="BI84" s="435"/>
      <c r="BJ84" s="435"/>
    </row>
    <row r="85" spans="1:62" s="429" customFormat="1" ht="27" customHeight="1">
      <c r="A85" s="430"/>
      <c r="B85" s="431">
        <f t="shared" si="3"/>
        <v>76</v>
      </c>
      <c r="C85" s="318">
        <f>'②名簿'!Y85</f>
        <v>0</v>
      </c>
      <c r="D85" s="319">
        <f>PHONETIC('②名簿'!Z85)</f>
      </c>
      <c r="E85" s="320">
        <f>'②名簿'!AG85</f>
        <v>0</v>
      </c>
      <c r="F85" s="320" t="str">
        <f>IF('②名簿'!AO85="","　",RIGHT('②名簿'!AO85,2))</f>
        <v>　</v>
      </c>
      <c r="G85" s="321">
        <f>IF(ISTEXT('②名簿'!AC85),DATEVALUE('②名簿'!AC85),AC85)</f>
        <v>0</v>
      </c>
      <c r="H85" s="322">
        <f>'②名簿'!AE85</f>
        <v>0</v>
      </c>
      <c r="I85" s="320">
        <f>VALUE('②名簿'!AF85)</f>
        <v>0</v>
      </c>
      <c r="J85" s="481">
        <f ca="1" t="shared" si="4"/>
      </c>
      <c r="K85" s="473"/>
      <c r="L85" s="413"/>
      <c r="M85" s="432"/>
      <c r="N85" s="433"/>
      <c r="O85" s="434"/>
      <c r="P85" s="475"/>
      <c r="Q85" s="435">
        <v>76</v>
      </c>
      <c r="R85" s="402"/>
      <c r="S85" s="401"/>
      <c r="T85" s="335"/>
      <c r="U85" s="335"/>
      <c r="V85" s="335"/>
      <c r="W85" s="335"/>
      <c r="X85" s="335"/>
      <c r="Y85" s="337"/>
      <c r="Z85" s="337"/>
      <c r="AA85" s="335"/>
      <c r="AB85" s="337"/>
      <c r="AC85" s="480"/>
      <c r="AD85" s="335"/>
      <c r="AE85" s="337"/>
      <c r="AF85" s="337"/>
      <c r="AG85" s="337"/>
      <c r="AH85" s="335"/>
      <c r="AI85" s="335"/>
      <c r="AJ85" s="335"/>
      <c r="AK85" s="335"/>
      <c r="AL85" s="335"/>
      <c r="AM85" s="335"/>
      <c r="AN85" s="335"/>
      <c r="AO85" s="337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435"/>
      <c r="BI85" s="435"/>
      <c r="BJ85" s="435"/>
    </row>
    <row r="86" spans="1:62" s="429" customFormat="1" ht="27" customHeight="1">
      <c r="A86" s="430"/>
      <c r="B86" s="431">
        <f t="shared" si="3"/>
        <v>77</v>
      </c>
      <c r="C86" s="318">
        <f>'②名簿'!Y86</f>
        <v>0</v>
      </c>
      <c r="D86" s="319">
        <f>PHONETIC('②名簿'!Z86)</f>
      </c>
      <c r="E86" s="320">
        <f>'②名簿'!AG86</f>
        <v>0</v>
      </c>
      <c r="F86" s="320" t="str">
        <f>IF('②名簿'!AO86="","　",RIGHT('②名簿'!AO86,2))</f>
        <v>　</v>
      </c>
      <c r="G86" s="321">
        <f>IF(ISTEXT('②名簿'!AC86),DATEVALUE('②名簿'!AC86),AC86)</f>
        <v>0</v>
      </c>
      <c r="H86" s="322">
        <f>'②名簿'!AE86</f>
        <v>0</v>
      </c>
      <c r="I86" s="320">
        <f>VALUE('②名簿'!AF86)</f>
        <v>0</v>
      </c>
      <c r="J86" s="481">
        <f ca="1" t="shared" si="4"/>
      </c>
      <c r="K86" s="473"/>
      <c r="L86" s="413"/>
      <c r="M86" s="432"/>
      <c r="N86" s="433"/>
      <c r="O86" s="434"/>
      <c r="P86" s="475"/>
      <c r="Q86" s="435">
        <v>77</v>
      </c>
      <c r="R86" s="402"/>
      <c r="S86" s="401"/>
      <c r="T86" s="335"/>
      <c r="U86" s="335"/>
      <c r="V86" s="335"/>
      <c r="W86" s="335"/>
      <c r="X86" s="335"/>
      <c r="Y86" s="337"/>
      <c r="Z86" s="337"/>
      <c r="AA86" s="335"/>
      <c r="AB86" s="337"/>
      <c r="AC86" s="480"/>
      <c r="AD86" s="335"/>
      <c r="AE86" s="337"/>
      <c r="AF86" s="337"/>
      <c r="AG86" s="337"/>
      <c r="AH86" s="335"/>
      <c r="AI86" s="335"/>
      <c r="AJ86" s="335"/>
      <c r="AK86" s="335"/>
      <c r="AL86" s="335"/>
      <c r="AM86" s="335"/>
      <c r="AN86" s="335"/>
      <c r="AO86" s="337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435"/>
      <c r="BI86" s="435"/>
      <c r="BJ86" s="435"/>
    </row>
    <row r="87" spans="1:62" s="429" customFormat="1" ht="27" customHeight="1">
      <c r="A87" s="430"/>
      <c r="B87" s="431">
        <f t="shared" si="3"/>
        <v>78</v>
      </c>
      <c r="C87" s="318">
        <f>'②名簿'!Y87</f>
        <v>0</v>
      </c>
      <c r="D87" s="319">
        <f>PHONETIC('②名簿'!Z87)</f>
      </c>
      <c r="E87" s="320">
        <f>'②名簿'!AG87</f>
        <v>0</v>
      </c>
      <c r="F87" s="320" t="str">
        <f>IF('②名簿'!AO87="","　",RIGHT('②名簿'!AO87,2))</f>
        <v>　</v>
      </c>
      <c r="G87" s="321">
        <f>IF(ISTEXT('②名簿'!AC87),DATEVALUE('②名簿'!AC87),AC87)</f>
        <v>0</v>
      </c>
      <c r="H87" s="322">
        <f>'②名簿'!AE87</f>
        <v>0</v>
      </c>
      <c r="I87" s="320">
        <f>VALUE('②名簿'!AF87)</f>
        <v>0</v>
      </c>
      <c r="J87" s="481">
        <f ca="1" t="shared" si="4"/>
      </c>
      <c r="K87" s="473"/>
      <c r="L87" s="413"/>
      <c r="M87" s="432"/>
      <c r="N87" s="433"/>
      <c r="O87" s="434"/>
      <c r="P87" s="475"/>
      <c r="Q87" s="435">
        <v>78</v>
      </c>
      <c r="R87" s="402"/>
      <c r="S87" s="401"/>
      <c r="T87" s="335"/>
      <c r="U87" s="335"/>
      <c r="V87" s="335"/>
      <c r="W87" s="335"/>
      <c r="X87" s="335"/>
      <c r="Y87" s="337"/>
      <c r="Z87" s="337"/>
      <c r="AA87" s="335"/>
      <c r="AB87" s="337"/>
      <c r="AC87" s="480"/>
      <c r="AD87" s="335"/>
      <c r="AE87" s="337"/>
      <c r="AF87" s="337"/>
      <c r="AG87" s="337"/>
      <c r="AH87" s="335"/>
      <c r="AI87" s="335"/>
      <c r="AJ87" s="335"/>
      <c r="AK87" s="335"/>
      <c r="AL87" s="335"/>
      <c r="AM87" s="335"/>
      <c r="AN87" s="335"/>
      <c r="AO87" s="337"/>
      <c r="AP87" s="335"/>
      <c r="AQ87" s="335"/>
      <c r="AR87" s="335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35"/>
      <c r="BG87" s="335"/>
      <c r="BH87" s="435"/>
      <c r="BI87" s="435"/>
      <c r="BJ87" s="435"/>
    </row>
    <row r="88" spans="1:62" s="429" customFormat="1" ht="27" customHeight="1">
      <c r="A88" s="430"/>
      <c r="B88" s="431">
        <f t="shared" si="3"/>
        <v>79</v>
      </c>
      <c r="C88" s="318">
        <f>'②名簿'!Y88</f>
        <v>0</v>
      </c>
      <c r="D88" s="319">
        <f>PHONETIC('②名簿'!Z88)</f>
      </c>
      <c r="E88" s="320">
        <f>'②名簿'!AG88</f>
        <v>0</v>
      </c>
      <c r="F88" s="320" t="str">
        <f>IF('②名簿'!AO88="","　",RIGHT('②名簿'!AO88,2))</f>
        <v>　</v>
      </c>
      <c r="G88" s="321">
        <f>IF(ISTEXT('②名簿'!AC88),DATEVALUE('②名簿'!AC88),AC88)</f>
        <v>0</v>
      </c>
      <c r="H88" s="322">
        <f>'②名簿'!AE88</f>
        <v>0</v>
      </c>
      <c r="I88" s="320">
        <f>VALUE('②名簿'!AF88)</f>
        <v>0</v>
      </c>
      <c r="J88" s="481">
        <f ca="1" t="shared" si="4"/>
      </c>
      <c r="K88" s="473"/>
      <c r="L88" s="413"/>
      <c r="M88" s="432"/>
      <c r="N88" s="433"/>
      <c r="O88" s="434"/>
      <c r="P88" s="475"/>
      <c r="Q88" s="435">
        <v>79</v>
      </c>
      <c r="R88" s="402"/>
      <c r="S88" s="401"/>
      <c r="T88" s="335"/>
      <c r="U88" s="335"/>
      <c r="V88" s="335"/>
      <c r="W88" s="335"/>
      <c r="X88" s="335"/>
      <c r="Y88" s="337"/>
      <c r="Z88" s="337"/>
      <c r="AA88" s="335"/>
      <c r="AB88" s="337"/>
      <c r="AC88" s="480"/>
      <c r="AD88" s="335"/>
      <c r="AE88" s="337"/>
      <c r="AF88" s="337"/>
      <c r="AG88" s="337"/>
      <c r="AH88" s="335"/>
      <c r="AI88" s="335"/>
      <c r="AJ88" s="335"/>
      <c r="AK88" s="335"/>
      <c r="AL88" s="335"/>
      <c r="AM88" s="335"/>
      <c r="AN88" s="335"/>
      <c r="AO88" s="337"/>
      <c r="AP88" s="335"/>
      <c r="AQ88" s="335"/>
      <c r="AR88" s="335"/>
      <c r="AS88" s="335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435"/>
      <c r="BI88" s="435"/>
      <c r="BJ88" s="435"/>
    </row>
    <row r="89" spans="1:72" s="429" customFormat="1" ht="27" customHeight="1">
      <c r="A89" s="430"/>
      <c r="B89" s="431">
        <f t="shared" si="3"/>
        <v>80</v>
      </c>
      <c r="C89" s="318">
        <f>'②名簿'!Y89</f>
        <v>0</v>
      </c>
      <c r="D89" s="319">
        <f>PHONETIC('②名簿'!Z89)</f>
      </c>
      <c r="E89" s="320">
        <f>'②名簿'!AG89</f>
        <v>0</v>
      </c>
      <c r="F89" s="320" t="str">
        <f>IF('②名簿'!AO89="","　",RIGHT('②名簿'!AO89,2))</f>
        <v>　</v>
      </c>
      <c r="G89" s="321">
        <f>IF(ISTEXT('②名簿'!AC89),DATEVALUE('②名簿'!AC89),AC89)</f>
        <v>0</v>
      </c>
      <c r="H89" s="322">
        <f>'②名簿'!AE89</f>
        <v>0</v>
      </c>
      <c r="I89" s="320">
        <f>VALUE('②名簿'!AF89)</f>
        <v>0</v>
      </c>
      <c r="J89" s="481">
        <f ca="1" t="shared" si="4"/>
      </c>
      <c r="K89" s="473"/>
      <c r="L89" s="413"/>
      <c r="M89" s="432"/>
      <c r="N89" s="433"/>
      <c r="O89" s="434"/>
      <c r="P89" s="475"/>
      <c r="Q89" s="435">
        <v>80</v>
      </c>
      <c r="R89" s="402"/>
      <c r="S89" s="401"/>
      <c r="T89" s="335"/>
      <c r="U89" s="335"/>
      <c r="V89" s="335"/>
      <c r="W89" s="335"/>
      <c r="X89" s="335"/>
      <c r="Y89" s="337"/>
      <c r="Z89" s="337"/>
      <c r="AA89" s="335"/>
      <c r="AB89" s="337"/>
      <c r="AC89" s="480"/>
      <c r="AD89" s="335"/>
      <c r="AE89" s="337"/>
      <c r="AF89" s="337"/>
      <c r="AG89" s="337"/>
      <c r="AH89" s="335"/>
      <c r="AI89" s="335"/>
      <c r="AJ89" s="335"/>
      <c r="AK89" s="335"/>
      <c r="AL89" s="335"/>
      <c r="AM89" s="335"/>
      <c r="AN89" s="335"/>
      <c r="AO89" s="337"/>
      <c r="AP89" s="335"/>
      <c r="AQ89" s="335"/>
      <c r="AR89" s="335"/>
      <c r="AS89" s="335"/>
      <c r="AT89" s="335"/>
      <c r="AU89" s="335"/>
      <c r="AV89" s="335"/>
      <c r="AW89" s="335"/>
      <c r="AX89" s="335"/>
      <c r="AY89" s="335"/>
      <c r="AZ89" s="335"/>
      <c r="BA89" s="335"/>
      <c r="BB89" s="335"/>
      <c r="BC89" s="335"/>
      <c r="BD89" s="335"/>
      <c r="BE89" s="335"/>
      <c r="BF89" s="335"/>
      <c r="BG89" s="335"/>
      <c r="BH89" s="435"/>
      <c r="BI89" s="435"/>
      <c r="BJ89" s="435"/>
      <c r="BK89" s="409"/>
      <c r="BL89" s="409"/>
      <c r="BM89" s="409"/>
      <c r="BN89" s="409"/>
      <c r="BO89" s="409"/>
      <c r="BP89" s="409"/>
      <c r="BQ89" s="409"/>
      <c r="BR89" s="409"/>
      <c r="BS89" s="409"/>
      <c r="BT89" s="409"/>
    </row>
    <row r="90" spans="1:62" ht="17.25">
      <c r="A90" s="430"/>
      <c r="B90" s="403">
        <f t="shared" si="3"/>
        <v>0</v>
      </c>
      <c r="C90" s="403"/>
      <c r="D90" s="436"/>
      <c r="E90" s="403"/>
      <c r="F90" s="403"/>
      <c r="G90" s="437"/>
      <c r="H90" s="405"/>
      <c r="I90" s="405"/>
      <c r="J90" s="438"/>
      <c r="K90" s="406"/>
      <c r="L90" s="413"/>
      <c r="M90" s="417"/>
      <c r="N90" s="412"/>
      <c r="O90" s="410"/>
      <c r="P90" s="475"/>
      <c r="Q90" s="435"/>
      <c r="R90" s="435"/>
      <c r="S90" s="435"/>
      <c r="T90" s="435"/>
      <c r="U90" s="435"/>
      <c r="V90" s="435"/>
      <c r="W90" s="435"/>
      <c r="X90" s="435"/>
      <c r="Y90" s="435"/>
      <c r="Z90" s="435"/>
      <c r="AA90" s="435"/>
      <c r="AB90" s="435"/>
      <c r="AC90" s="435"/>
      <c r="AD90" s="435"/>
      <c r="AE90" s="435"/>
      <c r="AF90" s="435"/>
      <c r="AG90" s="435"/>
      <c r="AH90" s="435"/>
      <c r="AI90" s="435"/>
      <c r="AJ90" s="435"/>
      <c r="AK90" s="435"/>
      <c r="AL90" s="435"/>
      <c r="AM90" s="435"/>
      <c r="AN90" s="435"/>
      <c r="AO90" s="435"/>
      <c r="AP90" s="435"/>
      <c r="AQ90" s="435"/>
      <c r="AR90" s="435"/>
      <c r="AS90" s="435"/>
      <c r="AT90" s="435"/>
      <c r="AU90" s="435"/>
      <c r="AV90" s="435"/>
      <c r="AW90" s="435"/>
      <c r="AX90" s="435"/>
      <c r="AY90" s="435"/>
      <c r="AZ90" s="435"/>
      <c r="BA90" s="435"/>
      <c r="BB90" s="435"/>
      <c r="BC90" s="435"/>
      <c r="BD90" s="435"/>
      <c r="BE90" s="435"/>
      <c r="BF90" s="435"/>
      <c r="BG90" s="435"/>
      <c r="BH90" s="435"/>
      <c r="BI90" s="435"/>
      <c r="BJ90" s="435"/>
    </row>
    <row r="91" spans="7:62" ht="17.25">
      <c r="G91" s="440"/>
      <c r="J91" s="442"/>
      <c r="L91" s="443"/>
      <c r="M91" s="417"/>
      <c r="N91" s="412"/>
      <c r="O91" s="410"/>
      <c r="P91" s="47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5"/>
      <c r="AE91" s="435"/>
      <c r="AF91" s="435"/>
      <c r="AG91" s="435"/>
      <c r="AH91" s="435"/>
      <c r="AI91" s="435"/>
      <c r="AJ91" s="435"/>
      <c r="AK91" s="435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  <c r="AW91" s="435"/>
      <c r="AX91" s="435"/>
      <c r="AY91" s="435"/>
      <c r="AZ91" s="435"/>
      <c r="BA91" s="435"/>
      <c r="BB91" s="435"/>
      <c r="BC91" s="435"/>
      <c r="BD91" s="435"/>
      <c r="BE91" s="435"/>
      <c r="BF91" s="435"/>
      <c r="BG91" s="435"/>
      <c r="BH91" s="435"/>
      <c r="BI91" s="435"/>
      <c r="BJ91" s="435"/>
    </row>
    <row r="92" spans="7:62" ht="17.25">
      <c r="G92" s="440"/>
      <c r="J92" s="442"/>
      <c r="L92" s="443"/>
      <c r="M92" s="417"/>
      <c r="N92" s="412"/>
      <c r="O92" s="410"/>
      <c r="P92" s="475"/>
      <c r="Q92" s="435"/>
      <c r="R92" s="435"/>
      <c r="S92" s="435"/>
      <c r="T92" s="435"/>
      <c r="U92" s="435"/>
      <c r="V92" s="435"/>
      <c r="W92" s="435"/>
      <c r="X92" s="435"/>
      <c r="Y92" s="435"/>
      <c r="Z92" s="435"/>
      <c r="AA92" s="435"/>
      <c r="AB92" s="435"/>
      <c r="AC92" s="435"/>
      <c r="AD92" s="435"/>
      <c r="AE92" s="435"/>
      <c r="AF92" s="435"/>
      <c r="AG92" s="435"/>
      <c r="AH92" s="435"/>
      <c r="AI92" s="435"/>
      <c r="AJ92" s="435"/>
      <c r="AK92" s="435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  <c r="AW92" s="435"/>
      <c r="AX92" s="435"/>
      <c r="AY92" s="435"/>
      <c r="AZ92" s="435"/>
      <c r="BA92" s="435"/>
      <c r="BB92" s="435"/>
      <c r="BC92" s="435"/>
      <c r="BD92" s="435"/>
      <c r="BE92" s="435"/>
      <c r="BF92" s="435"/>
      <c r="BG92" s="435"/>
      <c r="BH92" s="435"/>
      <c r="BI92" s="435"/>
      <c r="BJ92" s="435"/>
    </row>
    <row r="93" spans="7:62" ht="17.25">
      <c r="G93" s="440"/>
      <c r="J93" s="442"/>
      <c r="L93" s="443"/>
      <c r="M93" s="417"/>
      <c r="N93" s="412"/>
      <c r="O93" s="410"/>
      <c r="P93" s="475"/>
      <c r="Q93" s="435"/>
      <c r="R93" s="435"/>
      <c r="S93" s="435"/>
      <c r="T93" s="435"/>
      <c r="U93" s="435"/>
      <c r="V93" s="435"/>
      <c r="W93" s="435"/>
      <c r="X93" s="435"/>
      <c r="Y93" s="435"/>
      <c r="Z93" s="435"/>
      <c r="AA93" s="435"/>
      <c r="AB93" s="435"/>
      <c r="AC93" s="435"/>
      <c r="AD93" s="435"/>
      <c r="AE93" s="435"/>
      <c r="AF93" s="435"/>
      <c r="AG93" s="435"/>
      <c r="AH93" s="435"/>
      <c r="AI93" s="435"/>
      <c r="AJ93" s="435"/>
      <c r="AK93" s="435"/>
      <c r="AL93" s="435"/>
      <c r="AM93" s="435"/>
      <c r="AN93" s="435"/>
      <c r="AO93" s="435"/>
      <c r="AP93" s="435"/>
      <c r="AQ93" s="435"/>
      <c r="AR93" s="435"/>
      <c r="AS93" s="435"/>
      <c r="AT93" s="435"/>
      <c r="AU93" s="435"/>
      <c r="AV93" s="435"/>
      <c r="AW93" s="435"/>
      <c r="AX93" s="435"/>
      <c r="AY93" s="435"/>
      <c r="AZ93" s="435"/>
      <c r="BA93" s="435"/>
      <c r="BB93" s="435"/>
      <c r="BC93" s="435"/>
      <c r="BD93" s="435"/>
      <c r="BE93" s="435"/>
      <c r="BF93" s="435"/>
      <c r="BG93" s="435"/>
      <c r="BH93" s="435"/>
      <c r="BI93" s="435"/>
      <c r="BJ93" s="435"/>
    </row>
    <row r="94" spans="7:62" ht="17.25">
      <c r="G94" s="440"/>
      <c r="J94" s="442"/>
      <c r="L94" s="443"/>
      <c r="M94" s="417"/>
      <c r="N94" s="412"/>
      <c r="O94" s="410"/>
      <c r="P94" s="475"/>
      <c r="Q94" s="435"/>
      <c r="R94" s="435"/>
      <c r="S94" s="435"/>
      <c r="T94" s="435"/>
      <c r="U94" s="435"/>
      <c r="V94" s="435"/>
      <c r="W94" s="435"/>
      <c r="X94" s="435"/>
      <c r="Y94" s="435"/>
      <c r="Z94" s="435"/>
      <c r="AA94" s="435"/>
      <c r="AB94" s="435"/>
      <c r="AC94" s="435"/>
      <c r="AD94" s="435"/>
      <c r="AE94" s="435"/>
      <c r="AF94" s="435"/>
      <c r="AG94" s="435"/>
      <c r="AH94" s="435"/>
      <c r="AI94" s="435"/>
      <c r="AJ94" s="435"/>
      <c r="AK94" s="435"/>
      <c r="AL94" s="435"/>
      <c r="AM94" s="435"/>
      <c r="AN94" s="435"/>
      <c r="AO94" s="435"/>
      <c r="AP94" s="435"/>
      <c r="AQ94" s="435"/>
      <c r="AR94" s="435"/>
      <c r="AS94" s="435"/>
      <c r="AT94" s="435"/>
      <c r="AU94" s="435"/>
      <c r="AV94" s="435"/>
      <c r="AW94" s="435"/>
      <c r="AX94" s="435"/>
      <c r="AY94" s="435"/>
      <c r="AZ94" s="435"/>
      <c r="BA94" s="435"/>
      <c r="BB94" s="435"/>
      <c r="BC94" s="435"/>
      <c r="BD94" s="435"/>
      <c r="BE94" s="435"/>
      <c r="BF94" s="435"/>
      <c r="BG94" s="435"/>
      <c r="BH94" s="435"/>
      <c r="BI94" s="435"/>
      <c r="BJ94" s="435"/>
    </row>
    <row r="95" spans="7:62" ht="17.25">
      <c r="G95" s="440"/>
      <c r="J95" s="442"/>
      <c r="L95" s="443"/>
      <c r="M95" s="417"/>
      <c r="N95" s="412"/>
      <c r="O95" s="410"/>
      <c r="P95" s="475"/>
      <c r="Q95" s="435"/>
      <c r="R95" s="435"/>
      <c r="S95" s="435"/>
      <c r="T95" s="435"/>
      <c r="U95" s="435"/>
      <c r="V95" s="435"/>
      <c r="W95" s="435"/>
      <c r="X95" s="435"/>
      <c r="Y95" s="435"/>
      <c r="Z95" s="435"/>
      <c r="AA95" s="435"/>
      <c r="AB95" s="435"/>
      <c r="AC95" s="435"/>
      <c r="AD95" s="435"/>
      <c r="AE95" s="435"/>
      <c r="AF95" s="435"/>
      <c r="AG95" s="435"/>
      <c r="AH95" s="435"/>
      <c r="AI95" s="435"/>
      <c r="AJ95" s="435"/>
      <c r="AK95" s="435"/>
      <c r="AL95" s="435"/>
      <c r="AM95" s="435"/>
      <c r="AN95" s="435"/>
      <c r="AO95" s="435"/>
      <c r="AP95" s="435"/>
      <c r="AQ95" s="435"/>
      <c r="AR95" s="435"/>
      <c r="AS95" s="435"/>
      <c r="AT95" s="435"/>
      <c r="AU95" s="435"/>
      <c r="AV95" s="435"/>
      <c r="AW95" s="435"/>
      <c r="AX95" s="435"/>
      <c r="AY95" s="435"/>
      <c r="AZ95" s="435"/>
      <c r="BA95" s="435"/>
      <c r="BB95" s="435"/>
      <c r="BC95" s="435"/>
      <c r="BD95" s="435"/>
      <c r="BE95" s="435"/>
      <c r="BF95" s="435"/>
      <c r="BG95" s="435"/>
      <c r="BH95" s="435"/>
      <c r="BI95" s="435"/>
      <c r="BJ95" s="435"/>
    </row>
    <row r="96" spans="7:62" ht="17.25">
      <c r="G96" s="440"/>
      <c r="J96" s="442"/>
      <c r="L96" s="443"/>
      <c r="M96" s="417"/>
      <c r="N96" s="412"/>
      <c r="O96" s="410"/>
      <c r="P96" s="475"/>
      <c r="Q96" s="435"/>
      <c r="R96" s="435"/>
      <c r="S96" s="435"/>
      <c r="T96" s="435"/>
      <c r="U96" s="435"/>
      <c r="V96" s="435"/>
      <c r="W96" s="435"/>
      <c r="X96" s="435"/>
      <c r="Y96" s="435"/>
      <c r="Z96" s="435"/>
      <c r="AA96" s="435"/>
      <c r="AB96" s="435"/>
      <c r="AC96" s="435"/>
      <c r="AD96" s="435"/>
      <c r="AE96" s="435"/>
      <c r="AF96" s="435"/>
      <c r="AG96" s="435"/>
      <c r="AH96" s="435"/>
      <c r="AI96" s="435"/>
      <c r="AJ96" s="435"/>
      <c r="AK96" s="435"/>
      <c r="AL96" s="435"/>
      <c r="AM96" s="435"/>
      <c r="AN96" s="435"/>
      <c r="AO96" s="435"/>
      <c r="AP96" s="435"/>
      <c r="AQ96" s="435"/>
      <c r="AR96" s="435"/>
      <c r="AS96" s="435"/>
      <c r="AT96" s="435"/>
      <c r="AU96" s="435"/>
      <c r="AV96" s="435"/>
      <c r="AW96" s="435"/>
      <c r="AX96" s="435"/>
      <c r="AY96" s="435"/>
      <c r="AZ96" s="435"/>
      <c r="BA96" s="435"/>
      <c r="BB96" s="435"/>
      <c r="BC96" s="435"/>
      <c r="BD96" s="435"/>
      <c r="BE96" s="435"/>
      <c r="BF96" s="435"/>
      <c r="BG96" s="435"/>
      <c r="BH96" s="435"/>
      <c r="BI96" s="435"/>
      <c r="BJ96" s="435"/>
    </row>
    <row r="97" spans="7:62" ht="17.25">
      <c r="G97" s="440"/>
      <c r="J97" s="442"/>
      <c r="L97" s="443"/>
      <c r="M97" s="417"/>
      <c r="N97" s="412"/>
      <c r="O97" s="410"/>
      <c r="P97" s="47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435"/>
      <c r="AB97" s="435"/>
      <c r="AC97" s="435"/>
      <c r="AD97" s="435"/>
      <c r="AE97" s="435"/>
      <c r="AF97" s="435"/>
      <c r="AG97" s="435"/>
      <c r="AH97" s="435"/>
      <c r="AI97" s="435"/>
      <c r="AJ97" s="435"/>
      <c r="AK97" s="435"/>
      <c r="AL97" s="435"/>
      <c r="AM97" s="435"/>
      <c r="AN97" s="435"/>
      <c r="AO97" s="435"/>
      <c r="AP97" s="435"/>
      <c r="AQ97" s="435"/>
      <c r="AR97" s="435"/>
      <c r="AS97" s="435"/>
      <c r="AT97" s="435"/>
      <c r="AU97" s="435"/>
      <c r="AV97" s="435"/>
      <c r="AW97" s="435"/>
      <c r="AX97" s="435"/>
      <c r="AY97" s="435"/>
      <c r="AZ97" s="435"/>
      <c r="BA97" s="435"/>
      <c r="BB97" s="435"/>
      <c r="BC97" s="435"/>
      <c r="BD97" s="435"/>
      <c r="BE97" s="435"/>
      <c r="BF97" s="435"/>
      <c r="BG97" s="435"/>
      <c r="BH97" s="435"/>
      <c r="BI97" s="435"/>
      <c r="BJ97" s="435"/>
    </row>
    <row r="98" spans="7:62" ht="17.25">
      <c r="G98" s="440"/>
      <c r="J98" s="442"/>
      <c r="L98" s="443"/>
      <c r="M98" s="417"/>
      <c r="N98" s="412"/>
      <c r="O98" s="410"/>
      <c r="P98" s="475"/>
      <c r="Q98" s="435"/>
      <c r="R98" s="435"/>
      <c r="S98" s="435"/>
      <c r="T98" s="435"/>
      <c r="U98" s="435"/>
      <c r="V98" s="435"/>
      <c r="W98" s="435"/>
      <c r="X98" s="435"/>
      <c r="Y98" s="435"/>
      <c r="Z98" s="435"/>
      <c r="AA98" s="435"/>
      <c r="AB98" s="435"/>
      <c r="AC98" s="435"/>
      <c r="AD98" s="435"/>
      <c r="AE98" s="435"/>
      <c r="AF98" s="435"/>
      <c r="AG98" s="435"/>
      <c r="AH98" s="435"/>
      <c r="AI98" s="435"/>
      <c r="AJ98" s="435"/>
      <c r="AK98" s="435"/>
      <c r="AL98" s="435"/>
      <c r="AM98" s="435"/>
      <c r="AN98" s="435"/>
      <c r="AO98" s="435"/>
      <c r="AP98" s="435"/>
      <c r="AQ98" s="435"/>
      <c r="AR98" s="435"/>
      <c r="AS98" s="435"/>
      <c r="AT98" s="435"/>
      <c r="AU98" s="435"/>
      <c r="AV98" s="435"/>
      <c r="AW98" s="435"/>
      <c r="AX98" s="435"/>
      <c r="AY98" s="435"/>
      <c r="AZ98" s="435"/>
      <c r="BA98" s="435"/>
      <c r="BB98" s="435"/>
      <c r="BC98" s="435"/>
      <c r="BD98" s="435"/>
      <c r="BE98" s="435"/>
      <c r="BF98" s="435"/>
      <c r="BG98" s="435"/>
      <c r="BH98" s="435"/>
      <c r="BI98" s="435"/>
      <c r="BJ98" s="435"/>
    </row>
    <row r="99" spans="7:62" ht="17.25">
      <c r="G99" s="440"/>
      <c r="J99" s="442"/>
      <c r="L99" s="443"/>
      <c r="M99" s="417"/>
      <c r="N99" s="412"/>
      <c r="O99" s="410"/>
      <c r="P99" s="475"/>
      <c r="Q99" s="435"/>
      <c r="R99" s="435"/>
      <c r="S99" s="435"/>
      <c r="T99" s="435"/>
      <c r="U99" s="435"/>
      <c r="V99" s="435"/>
      <c r="W99" s="435"/>
      <c r="X99" s="435"/>
      <c r="Y99" s="435"/>
      <c r="Z99" s="435"/>
      <c r="AA99" s="435"/>
      <c r="AB99" s="435"/>
      <c r="AC99" s="435"/>
      <c r="AD99" s="435"/>
      <c r="AE99" s="435"/>
      <c r="AF99" s="435"/>
      <c r="AG99" s="435"/>
      <c r="AH99" s="435"/>
      <c r="AI99" s="435"/>
      <c r="AJ99" s="435"/>
      <c r="AK99" s="435"/>
      <c r="AL99" s="435"/>
      <c r="AM99" s="435"/>
      <c r="AN99" s="435"/>
      <c r="AO99" s="435"/>
      <c r="AP99" s="435"/>
      <c r="AQ99" s="435"/>
      <c r="AR99" s="435"/>
      <c r="AS99" s="435"/>
      <c r="AT99" s="435"/>
      <c r="AU99" s="435"/>
      <c r="AV99" s="435"/>
      <c r="AW99" s="435"/>
      <c r="AX99" s="435"/>
      <c r="AY99" s="435"/>
      <c r="AZ99" s="435"/>
      <c r="BA99" s="435"/>
      <c r="BB99" s="435"/>
      <c r="BC99" s="435"/>
      <c r="BD99" s="435"/>
      <c r="BE99" s="435"/>
      <c r="BF99" s="435"/>
      <c r="BG99" s="435"/>
      <c r="BH99" s="435"/>
      <c r="BI99" s="435"/>
      <c r="BJ99" s="435"/>
    </row>
    <row r="100" spans="7:62" ht="17.25">
      <c r="G100" s="440"/>
      <c r="J100" s="442"/>
      <c r="L100" s="443"/>
      <c r="M100" s="417"/>
      <c r="N100" s="412"/>
      <c r="O100" s="410"/>
      <c r="P100" s="47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  <c r="AB100" s="435"/>
      <c r="AC100" s="435"/>
      <c r="AD100" s="435"/>
      <c r="AE100" s="435"/>
      <c r="AF100" s="435"/>
      <c r="AG100" s="435"/>
      <c r="AH100" s="435"/>
      <c r="AI100" s="435"/>
      <c r="AJ100" s="435"/>
      <c r="AK100" s="435"/>
      <c r="AL100" s="435"/>
      <c r="AM100" s="435"/>
      <c r="AN100" s="435"/>
      <c r="AO100" s="435"/>
      <c r="AP100" s="435"/>
      <c r="AQ100" s="435"/>
      <c r="AR100" s="435"/>
      <c r="AS100" s="435"/>
      <c r="AT100" s="435"/>
      <c r="AU100" s="435"/>
      <c r="AV100" s="435"/>
      <c r="AW100" s="435"/>
      <c r="AX100" s="435"/>
      <c r="AY100" s="435"/>
      <c r="AZ100" s="435"/>
      <c r="BA100" s="435"/>
      <c r="BB100" s="435"/>
      <c r="BC100" s="435"/>
      <c r="BD100" s="435"/>
      <c r="BE100" s="435"/>
      <c r="BF100" s="435"/>
      <c r="BG100" s="435"/>
      <c r="BH100" s="435"/>
      <c r="BI100" s="435"/>
      <c r="BJ100" s="435"/>
    </row>
    <row r="101" spans="7:62" ht="17.25">
      <c r="G101" s="440"/>
      <c r="J101" s="442"/>
      <c r="L101" s="443"/>
      <c r="M101" s="417"/>
      <c r="N101" s="412"/>
      <c r="O101" s="410"/>
      <c r="P101" s="475"/>
      <c r="Q101" s="435"/>
      <c r="R101" s="435"/>
      <c r="S101" s="435"/>
      <c r="T101" s="435"/>
      <c r="U101" s="435"/>
      <c r="V101" s="435"/>
      <c r="W101" s="435"/>
      <c r="X101" s="435"/>
      <c r="Y101" s="435"/>
      <c r="Z101" s="435"/>
      <c r="AA101" s="435"/>
      <c r="AB101" s="435"/>
      <c r="AC101" s="435"/>
      <c r="AD101" s="435"/>
      <c r="AE101" s="435"/>
      <c r="AF101" s="435"/>
      <c r="AG101" s="435"/>
      <c r="AH101" s="435"/>
      <c r="AI101" s="435"/>
      <c r="AJ101" s="435"/>
      <c r="AK101" s="435"/>
      <c r="AL101" s="435"/>
      <c r="AM101" s="435"/>
      <c r="AN101" s="435"/>
      <c r="AO101" s="435"/>
      <c r="AP101" s="435"/>
      <c r="AQ101" s="435"/>
      <c r="AR101" s="435"/>
      <c r="AS101" s="435"/>
      <c r="AT101" s="435"/>
      <c r="AU101" s="435"/>
      <c r="AV101" s="435"/>
      <c r="AW101" s="435"/>
      <c r="AX101" s="435"/>
      <c r="AY101" s="435"/>
      <c r="AZ101" s="435"/>
      <c r="BA101" s="435"/>
      <c r="BB101" s="435"/>
      <c r="BC101" s="435"/>
      <c r="BD101" s="435"/>
      <c r="BE101" s="435"/>
      <c r="BF101" s="435"/>
      <c r="BG101" s="435"/>
      <c r="BH101" s="435"/>
      <c r="BI101" s="435"/>
      <c r="BJ101" s="435"/>
    </row>
    <row r="102" spans="7:62" ht="17.25">
      <c r="G102" s="440"/>
      <c r="J102" s="442"/>
      <c r="L102" s="443"/>
      <c r="M102" s="417"/>
      <c r="N102" s="412"/>
      <c r="O102" s="410"/>
      <c r="P102" s="475"/>
      <c r="Q102" s="435"/>
      <c r="R102" s="435"/>
      <c r="S102" s="435"/>
      <c r="T102" s="435"/>
      <c r="U102" s="435"/>
      <c r="V102" s="435"/>
      <c r="W102" s="435"/>
      <c r="X102" s="435"/>
      <c r="Y102" s="435"/>
      <c r="Z102" s="435"/>
      <c r="AA102" s="435"/>
      <c r="AB102" s="435"/>
      <c r="AC102" s="435"/>
      <c r="AD102" s="435"/>
      <c r="AE102" s="435"/>
      <c r="AF102" s="435"/>
      <c r="AG102" s="435"/>
      <c r="AH102" s="435"/>
      <c r="AI102" s="435"/>
      <c r="AJ102" s="435"/>
      <c r="AK102" s="435"/>
      <c r="AL102" s="435"/>
      <c r="AM102" s="435"/>
      <c r="AN102" s="435"/>
      <c r="AO102" s="435"/>
      <c r="AP102" s="435"/>
      <c r="AQ102" s="435"/>
      <c r="AR102" s="435"/>
      <c r="AS102" s="435"/>
      <c r="AT102" s="435"/>
      <c r="AU102" s="435"/>
      <c r="AV102" s="435"/>
      <c r="AW102" s="435"/>
      <c r="AX102" s="435"/>
      <c r="AY102" s="435"/>
      <c r="AZ102" s="435"/>
      <c r="BA102" s="435"/>
      <c r="BB102" s="435"/>
      <c r="BC102" s="435"/>
      <c r="BD102" s="435"/>
      <c r="BE102" s="435"/>
      <c r="BF102" s="435"/>
      <c r="BG102" s="435"/>
      <c r="BH102" s="435"/>
      <c r="BI102" s="435"/>
      <c r="BJ102" s="435"/>
    </row>
    <row r="103" spans="7:62" ht="17.25">
      <c r="G103" s="440"/>
      <c r="J103" s="442"/>
      <c r="L103" s="443"/>
      <c r="M103" s="417"/>
      <c r="N103" s="412"/>
      <c r="O103" s="410"/>
      <c r="P103" s="475"/>
      <c r="Q103" s="435"/>
      <c r="R103" s="435"/>
      <c r="S103" s="435"/>
      <c r="T103" s="435"/>
      <c r="U103" s="435"/>
      <c r="V103" s="435"/>
      <c r="W103" s="435"/>
      <c r="X103" s="435"/>
      <c r="Y103" s="435"/>
      <c r="Z103" s="435"/>
      <c r="AA103" s="435"/>
      <c r="AB103" s="435"/>
      <c r="AC103" s="435"/>
      <c r="AD103" s="435"/>
      <c r="AE103" s="435"/>
      <c r="AF103" s="435"/>
      <c r="AG103" s="435"/>
      <c r="AH103" s="435"/>
      <c r="AI103" s="435"/>
      <c r="AJ103" s="435"/>
      <c r="AK103" s="435"/>
      <c r="AL103" s="435"/>
      <c r="AM103" s="435"/>
      <c r="AN103" s="435"/>
      <c r="AO103" s="435"/>
      <c r="AP103" s="435"/>
      <c r="AQ103" s="435"/>
      <c r="AR103" s="435"/>
      <c r="AS103" s="435"/>
      <c r="AT103" s="435"/>
      <c r="AU103" s="435"/>
      <c r="AV103" s="435"/>
      <c r="AW103" s="435"/>
      <c r="AX103" s="435"/>
      <c r="AY103" s="435"/>
      <c r="AZ103" s="435"/>
      <c r="BA103" s="435"/>
      <c r="BB103" s="435"/>
      <c r="BC103" s="435"/>
      <c r="BD103" s="435"/>
      <c r="BE103" s="435"/>
      <c r="BF103" s="435"/>
      <c r="BG103" s="435"/>
      <c r="BH103" s="435"/>
      <c r="BI103" s="435"/>
      <c r="BJ103" s="435"/>
    </row>
    <row r="104" spans="7:62" ht="17.25">
      <c r="G104" s="440"/>
      <c r="J104" s="442"/>
      <c r="L104" s="443"/>
      <c r="M104" s="417"/>
      <c r="N104" s="412"/>
      <c r="O104" s="410"/>
      <c r="P104" s="475"/>
      <c r="Q104" s="435"/>
      <c r="R104" s="435"/>
      <c r="S104" s="435"/>
      <c r="T104" s="435"/>
      <c r="U104" s="435"/>
      <c r="V104" s="435"/>
      <c r="W104" s="435"/>
      <c r="X104" s="435"/>
      <c r="Y104" s="435"/>
      <c r="Z104" s="435"/>
      <c r="AA104" s="435"/>
      <c r="AB104" s="435"/>
      <c r="AC104" s="435"/>
      <c r="AD104" s="435"/>
      <c r="AE104" s="435"/>
      <c r="AF104" s="435"/>
      <c r="AG104" s="435"/>
      <c r="AH104" s="435"/>
      <c r="AI104" s="435"/>
      <c r="AJ104" s="435"/>
      <c r="AK104" s="435"/>
      <c r="AL104" s="435"/>
      <c r="AM104" s="435"/>
      <c r="AN104" s="435"/>
      <c r="AO104" s="435"/>
      <c r="AP104" s="435"/>
      <c r="AQ104" s="435"/>
      <c r="AR104" s="435"/>
      <c r="AS104" s="435"/>
      <c r="AT104" s="435"/>
      <c r="AU104" s="435"/>
      <c r="AV104" s="435"/>
      <c r="AW104" s="435"/>
      <c r="AX104" s="435"/>
      <c r="AY104" s="435"/>
      <c r="AZ104" s="435"/>
      <c r="BA104" s="435"/>
      <c r="BB104" s="435"/>
      <c r="BC104" s="435"/>
      <c r="BD104" s="435"/>
      <c r="BE104" s="435"/>
      <c r="BF104" s="435"/>
      <c r="BG104" s="435"/>
      <c r="BH104" s="435"/>
      <c r="BI104" s="435"/>
      <c r="BJ104" s="435"/>
    </row>
    <row r="105" spans="7:62" ht="17.25">
      <c r="G105" s="440"/>
      <c r="J105" s="442"/>
      <c r="L105" s="443"/>
      <c r="M105" s="417"/>
      <c r="N105" s="412"/>
      <c r="O105" s="410"/>
      <c r="P105" s="475"/>
      <c r="Q105" s="435"/>
      <c r="R105" s="435"/>
      <c r="S105" s="435"/>
      <c r="T105" s="435"/>
      <c r="U105" s="435"/>
      <c r="V105" s="435"/>
      <c r="W105" s="435"/>
      <c r="X105" s="435"/>
      <c r="Y105" s="435"/>
      <c r="Z105" s="435"/>
      <c r="AA105" s="435"/>
      <c r="AB105" s="435"/>
      <c r="AC105" s="435"/>
      <c r="AD105" s="435"/>
      <c r="AE105" s="435"/>
      <c r="AF105" s="435"/>
      <c r="AG105" s="435"/>
      <c r="AH105" s="435"/>
      <c r="AI105" s="435"/>
      <c r="AJ105" s="435"/>
      <c r="AK105" s="435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435"/>
      <c r="AW105" s="435"/>
      <c r="AX105" s="435"/>
      <c r="AY105" s="435"/>
      <c r="AZ105" s="435"/>
      <c r="BA105" s="435"/>
      <c r="BB105" s="435"/>
      <c r="BC105" s="435"/>
      <c r="BD105" s="435"/>
      <c r="BE105" s="435"/>
      <c r="BF105" s="435"/>
      <c r="BG105" s="435"/>
      <c r="BH105" s="435"/>
      <c r="BI105" s="435"/>
      <c r="BJ105" s="435"/>
    </row>
    <row r="106" spans="7:16" ht="17.25">
      <c r="G106" s="440"/>
      <c r="J106" s="442"/>
      <c r="L106" s="443"/>
      <c r="M106" s="417"/>
      <c r="N106" s="412"/>
      <c r="O106" s="410"/>
      <c r="P106" s="410"/>
    </row>
    <row r="107" spans="7:16" ht="17.25">
      <c r="G107" s="440"/>
      <c r="J107" s="442"/>
      <c r="L107" s="443"/>
      <c r="M107" s="417"/>
      <c r="N107" s="412"/>
      <c r="O107" s="410"/>
      <c r="P107" s="410"/>
    </row>
    <row r="108" spans="7:16" ht="17.25">
      <c r="G108" s="440"/>
      <c r="J108" s="442"/>
      <c r="L108" s="443"/>
      <c r="M108" s="417"/>
      <c r="N108" s="412"/>
      <c r="O108" s="410"/>
      <c r="P108" s="410"/>
    </row>
    <row r="109" spans="7:16" ht="17.25">
      <c r="G109" s="440"/>
      <c r="J109" s="442"/>
      <c r="L109" s="443"/>
      <c r="M109" s="417"/>
      <c r="N109" s="412"/>
      <c r="O109" s="410"/>
      <c r="P109" s="410"/>
    </row>
    <row r="110" spans="7:16" ht="17.25">
      <c r="G110" s="440"/>
      <c r="J110" s="442"/>
      <c r="L110" s="443"/>
      <c r="M110" s="417"/>
      <c r="N110" s="412"/>
      <c r="O110" s="410"/>
      <c r="P110" s="410"/>
    </row>
    <row r="111" spans="7:16" ht="17.25">
      <c r="G111" s="440"/>
      <c r="J111" s="442"/>
      <c r="L111" s="443"/>
      <c r="M111" s="417"/>
      <c r="N111" s="412"/>
      <c r="O111" s="410"/>
      <c r="P111" s="410"/>
    </row>
    <row r="112" spans="7:16" ht="14.25">
      <c r="G112" s="440"/>
      <c r="J112" s="442"/>
      <c r="M112" s="476"/>
      <c r="N112" s="410"/>
      <c r="O112" s="410"/>
      <c r="P112" s="410"/>
    </row>
    <row r="113" spans="7:16" ht="14.25">
      <c r="G113" s="440"/>
      <c r="M113" s="476"/>
      <c r="N113" s="410"/>
      <c r="O113" s="410"/>
      <c r="P113" s="410"/>
    </row>
    <row r="114" spans="7:16" ht="14.25">
      <c r="G114" s="440"/>
      <c r="M114" s="476"/>
      <c r="N114" s="410"/>
      <c r="O114" s="410"/>
      <c r="P114" s="410"/>
    </row>
    <row r="115" spans="7:16" ht="14.25">
      <c r="G115" s="440"/>
      <c r="M115" s="476"/>
      <c r="N115" s="410"/>
      <c r="O115" s="410"/>
      <c r="P115" s="410"/>
    </row>
    <row r="116" spans="7:16" ht="14.25">
      <c r="G116" s="440"/>
      <c r="M116" s="476"/>
      <c r="N116" s="410"/>
      <c r="O116" s="410"/>
      <c r="P116" s="410"/>
    </row>
    <row r="117" spans="7:16" ht="14.25">
      <c r="G117" s="440"/>
      <c r="M117" s="476"/>
      <c r="N117" s="410"/>
      <c r="O117" s="410"/>
      <c r="P117" s="410"/>
    </row>
    <row r="118" spans="7:16" ht="14.25">
      <c r="G118" s="440"/>
      <c r="M118" s="476"/>
      <c r="N118" s="410"/>
      <c r="O118" s="410"/>
      <c r="P118" s="410"/>
    </row>
    <row r="119" spans="7:16" ht="14.25">
      <c r="G119" s="440"/>
      <c r="M119" s="476"/>
      <c r="N119" s="410"/>
      <c r="O119" s="410"/>
      <c r="P119" s="410"/>
    </row>
    <row r="120" spans="7:16" ht="14.25">
      <c r="G120" s="440"/>
      <c r="M120" s="476"/>
      <c r="N120" s="410"/>
      <c r="O120" s="410"/>
      <c r="P120" s="410"/>
    </row>
    <row r="121" spans="7:16" ht="14.25">
      <c r="G121" s="440"/>
      <c r="M121" s="476"/>
      <c r="N121" s="410"/>
      <c r="O121" s="410"/>
      <c r="P121" s="410"/>
    </row>
    <row r="122" spans="7:16" ht="14.25">
      <c r="G122" s="440"/>
      <c r="M122" s="476"/>
      <c r="N122" s="410"/>
      <c r="O122" s="410"/>
      <c r="P122" s="410"/>
    </row>
    <row r="123" spans="7:16" ht="14.25">
      <c r="G123" s="440"/>
      <c r="M123" s="476"/>
      <c r="N123" s="410"/>
      <c r="O123" s="410"/>
      <c r="P123" s="410"/>
    </row>
    <row r="124" spans="7:16" ht="14.25">
      <c r="G124" s="440"/>
      <c r="M124" s="476"/>
      <c r="N124" s="410"/>
      <c r="O124" s="410"/>
      <c r="P124" s="410"/>
    </row>
    <row r="125" spans="7:16" ht="14.25">
      <c r="G125" s="440"/>
      <c r="M125" s="476"/>
      <c r="N125" s="410"/>
      <c r="O125" s="410"/>
      <c r="P125" s="410"/>
    </row>
    <row r="126" spans="7:16" ht="14.25">
      <c r="G126" s="440"/>
      <c r="M126" s="476"/>
      <c r="N126" s="410"/>
      <c r="O126" s="410"/>
      <c r="P126" s="410"/>
    </row>
    <row r="127" spans="7:16" ht="14.25">
      <c r="G127" s="440"/>
      <c r="M127" s="476"/>
      <c r="N127" s="410"/>
      <c r="O127" s="410"/>
      <c r="P127" s="410"/>
    </row>
    <row r="128" spans="7:16" ht="14.25">
      <c r="G128" s="440"/>
      <c r="M128" s="476"/>
      <c r="N128" s="410"/>
      <c r="O128" s="410"/>
      <c r="P128" s="410"/>
    </row>
    <row r="129" spans="7:16" ht="14.25">
      <c r="G129" s="440"/>
      <c r="M129" s="476"/>
      <c r="N129" s="410"/>
      <c r="O129" s="410"/>
      <c r="P129" s="410"/>
    </row>
    <row r="130" spans="7:16" ht="14.25">
      <c r="G130" s="440"/>
      <c r="M130" s="476"/>
      <c r="N130" s="410"/>
      <c r="O130" s="410"/>
      <c r="P130" s="410"/>
    </row>
    <row r="131" spans="7:16" ht="14.25">
      <c r="G131" s="440"/>
      <c r="M131" s="476"/>
      <c r="N131" s="410"/>
      <c r="O131" s="410"/>
      <c r="P131" s="410"/>
    </row>
    <row r="132" spans="7:16" ht="14.25">
      <c r="G132" s="440"/>
      <c r="M132" s="476"/>
      <c r="N132" s="410"/>
      <c r="O132" s="410"/>
      <c r="P132" s="410"/>
    </row>
    <row r="133" spans="7:16" ht="14.25">
      <c r="G133" s="440"/>
      <c r="M133" s="476"/>
      <c r="N133" s="410"/>
      <c r="O133" s="410"/>
      <c r="P133" s="410"/>
    </row>
    <row r="134" spans="7:16" ht="14.25">
      <c r="G134" s="440"/>
      <c r="M134" s="476"/>
      <c r="N134" s="410"/>
      <c r="O134" s="410"/>
      <c r="P134" s="410"/>
    </row>
    <row r="135" spans="7:16" ht="14.25">
      <c r="G135" s="440"/>
      <c r="M135" s="476"/>
      <c r="N135" s="410"/>
      <c r="O135" s="410"/>
      <c r="P135" s="410"/>
    </row>
    <row r="136" spans="7:16" ht="14.25">
      <c r="G136" s="440"/>
      <c r="M136" s="476"/>
      <c r="N136" s="410"/>
      <c r="O136" s="410"/>
      <c r="P136" s="410"/>
    </row>
    <row r="137" spans="7:16" ht="14.25">
      <c r="G137" s="440"/>
      <c r="M137" s="476"/>
      <c r="N137" s="410"/>
      <c r="O137" s="410"/>
      <c r="P137" s="410"/>
    </row>
    <row r="138" spans="7:16" ht="14.25">
      <c r="G138" s="440"/>
      <c r="M138" s="476"/>
      <c r="N138" s="410"/>
      <c r="O138" s="410"/>
      <c r="P138" s="410"/>
    </row>
    <row r="139" spans="7:16" ht="14.25">
      <c r="G139" s="440"/>
      <c r="M139" s="476"/>
      <c r="N139" s="410"/>
      <c r="O139" s="410"/>
      <c r="P139" s="410"/>
    </row>
    <row r="140" spans="7:16" ht="14.25">
      <c r="G140" s="440"/>
      <c r="M140" s="476"/>
      <c r="N140" s="410"/>
      <c r="O140" s="410"/>
      <c r="P140" s="410"/>
    </row>
    <row r="141" spans="7:16" ht="14.25">
      <c r="G141" s="440"/>
      <c r="M141" s="476"/>
      <c r="N141" s="410"/>
      <c r="O141" s="410"/>
      <c r="P141" s="410"/>
    </row>
    <row r="142" spans="7:16" ht="14.25">
      <c r="G142" s="440"/>
      <c r="M142" s="476"/>
      <c r="N142" s="410"/>
      <c r="O142" s="410"/>
      <c r="P142" s="410"/>
    </row>
    <row r="143" spans="7:16" ht="14.25">
      <c r="G143" s="440"/>
      <c r="M143" s="476"/>
      <c r="N143" s="410"/>
      <c r="O143" s="410"/>
      <c r="P143" s="410"/>
    </row>
    <row r="144" spans="7:16" ht="14.25">
      <c r="G144" s="440"/>
      <c r="M144" s="476"/>
      <c r="N144" s="410"/>
      <c r="O144" s="410"/>
      <c r="P144" s="410"/>
    </row>
    <row r="145" spans="7:16" ht="14.25">
      <c r="G145" s="440"/>
      <c r="M145" s="476"/>
      <c r="N145" s="410"/>
      <c r="O145" s="410"/>
      <c r="P145" s="410"/>
    </row>
    <row r="146" spans="7:16" ht="14.25">
      <c r="G146" s="440"/>
      <c r="M146" s="476"/>
      <c r="N146" s="410"/>
      <c r="O146" s="410"/>
      <c r="P146" s="410"/>
    </row>
    <row r="147" spans="7:16" ht="14.25">
      <c r="G147" s="440"/>
      <c r="M147" s="476"/>
      <c r="N147" s="410"/>
      <c r="O147" s="410"/>
      <c r="P147" s="410"/>
    </row>
    <row r="148" spans="7:16" ht="14.25">
      <c r="G148" s="440"/>
      <c r="M148" s="476"/>
      <c r="N148" s="410"/>
      <c r="O148" s="410"/>
      <c r="P148" s="410"/>
    </row>
    <row r="149" spans="7:16" ht="14.25">
      <c r="G149" s="440"/>
      <c r="M149" s="476"/>
      <c r="N149" s="410"/>
      <c r="O149" s="410"/>
      <c r="P149" s="410"/>
    </row>
    <row r="150" spans="7:16" ht="14.25">
      <c r="G150" s="440"/>
      <c r="M150" s="476"/>
      <c r="N150" s="410"/>
      <c r="O150" s="410"/>
      <c r="P150" s="410"/>
    </row>
    <row r="151" spans="7:16" ht="14.25">
      <c r="G151" s="440"/>
      <c r="M151" s="476"/>
      <c r="N151" s="410"/>
      <c r="O151" s="410"/>
      <c r="P151" s="410"/>
    </row>
    <row r="152" ht="14.25">
      <c r="G152" s="440"/>
    </row>
    <row r="153" ht="14.25">
      <c r="G153" s="440"/>
    </row>
    <row r="154" ht="14.25">
      <c r="G154" s="440"/>
    </row>
    <row r="155" ht="14.25">
      <c r="G155" s="440"/>
    </row>
    <row r="156" ht="14.25">
      <c r="G156" s="440"/>
    </row>
    <row r="157" ht="14.25">
      <c r="G157" s="440"/>
    </row>
    <row r="158" ht="14.25">
      <c r="G158" s="440"/>
    </row>
    <row r="159" ht="14.25">
      <c r="G159" s="440"/>
    </row>
    <row r="160" ht="14.25">
      <c r="G160" s="440"/>
    </row>
    <row r="161" ht="14.25">
      <c r="G161" s="440"/>
    </row>
    <row r="162" ht="14.25">
      <c r="G162" s="440"/>
    </row>
    <row r="163" ht="14.25">
      <c r="G163" s="440"/>
    </row>
    <row r="164" ht="14.25">
      <c r="G164" s="440"/>
    </row>
    <row r="165" ht="14.25">
      <c r="G165" s="440"/>
    </row>
    <row r="166" ht="14.25">
      <c r="G166" s="440"/>
    </row>
    <row r="167" ht="14.25">
      <c r="G167" s="440"/>
    </row>
    <row r="168" ht="14.25">
      <c r="G168" s="440"/>
    </row>
    <row r="169" ht="14.25">
      <c r="G169" s="440"/>
    </row>
    <row r="170" ht="14.25">
      <c r="G170" s="440"/>
    </row>
    <row r="171" ht="14.25">
      <c r="G171" s="440"/>
    </row>
    <row r="172" ht="14.25">
      <c r="G172" s="440"/>
    </row>
    <row r="173" ht="14.25">
      <c r="G173" s="440"/>
    </row>
    <row r="174" ht="14.25">
      <c r="G174" s="440"/>
    </row>
    <row r="175" ht="14.25">
      <c r="G175" s="440"/>
    </row>
    <row r="176" ht="14.25">
      <c r="G176" s="440"/>
    </row>
    <row r="177" ht="14.25">
      <c r="G177" s="440"/>
    </row>
    <row r="178" ht="14.25">
      <c r="G178" s="440"/>
    </row>
    <row r="179" ht="14.25">
      <c r="G179" s="440"/>
    </row>
    <row r="180" ht="14.25">
      <c r="G180" s="440"/>
    </row>
    <row r="181" ht="14.25">
      <c r="G181" s="440"/>
    </row>
    <row r="182" ht="14.25">
      <c r="G182" s="440"/>
    </row>
    <row r="183" ht="14.25">
      <c r="G183" s="440"/>
    </row>
    <row r="184" ht="14.25">
      <c r="G184" s="440"/>
    </row>
    <row r="185" ht="14.25">
      <c r="G185" s="440"/>
    </row>
    <row r="186" spans="3:7" ht="14.25">
      <c r="C186" s="441"/>
      <c r="D186" s="441"/>
      <c r="E186" s="441"/>
      <c r="F186" s="441"/>
      <c r="G186" s="440"/>
    </row>
    <row r="187" ht="14.25">
      <c r="G187" s="440"/>
    </row>
    <row r="188" ht="14.25">
      <c r="G188" s="440"/>
    </row>
    <row r="189" ht="14.25">
      <c r="G189" s="440"/>
    </row>
    <row r="190" ht="14.25">
      <c r="G190" s="440"/>
    </row>
    <row r="191" ht="14.25">
      <c r="G191" s="440"/>
    </row>
    <row r="192" ht="14.25">
      <c r="G192" s="440"/>
    </row>
    <row r="193" ht="14.25">
      <c r="G193" s="440"/>
    </row>
    <row r="194" ht="14.25">
      <c r="G194" s="440"/>
    </row>
    <row r="195" ht="14.25">
      <c r="G195" s="440"/>
    </row>
    <row r="196" ht="14.25">
      <c r="G196" s="440"/>
    </row>
    <row r="197" ht="14.25">
      <c r="G197" s="440"/>
    </row>
    <row r="198" ht="14.25">
      <c r="G198" s="440"/>
    </row>
    <row r="199" ht="14.25">
      <c r="G199" s="440"/>
    </row>
    <row r="200" ht="14.25">
      <c r="G200" s="440"/>
    </row>
    <row r="201" ht="14.25">
      <c r="G201" s="440"/>
    </row>
    <row r="202" ht="14.25">
      <c r="G202" s="440"/>
    </row>
    <row r="203" ht="14.25">
      <c r="G203" s="440"/>
    </row>
    <row r="204" ht="14.25">
      <c r="G204" s="440"/>
    </row>
    <row r="205" ht="14.25">
      <c r="G205" s="440"/>
    </row>
    <row r="206" ht="14.25">
      <c r="G206" s="440"/>
    </row>
    <row r="207" ht="14.25">
      <c r="G207" s="440"/>
    </row>
    <row r="208" ht="14.25">
      <c r="G208" s="440"/>
    </row>
    <row r="209" ht="14.25">
      <c r="G209" s="440"/>
    </row>
    <row r="210" ht="14.25">
      <c r="G210" s="440"/>
    </row>
    <row r="211" ht="14.25">
      <c r="G211" s="440"/>
    </row>
    <row r="212" ht="14.25">
      <c r="G212" s="440"/>
    </row>
    <row r="213" ht="14.25">
      <c r="G213" s="440"/>
    </row>
    <row r="214" ht="14.25">
      <c r="G214" s="440"/>
    </row>
    <row r="215" ht="14.25">
      <c r="G215" s="440"/>
    </row>
    <row r="216" ht="14.25">
      <c r="G216" s="440"/>
    </row>
    <row r="217" ht="14.25">
      <c r="G217" s="440"/>
    </row>
    <row r="218" ht="14.25">
      <c r="G218" s="440"/>
    </row>
    <row r="219" ht="14.25">
      <c r="G219" s="440"/>
    </row>
    <row r="220" ht="14.25">
      <c r="G220" s="440"/>
    </row>
    <row r="221" ht="14.25">
      <c r="G221" s="440"/>
    </row>
    <row r="222" ht="14.25">
      <c r="G222" s="440"/>
    </row>
    <row r="223" ht="14.25">
      <c r="G223" s="440"/>
    </row>
    <row r="224" ht="14.25">
      <c r="G224" s="440"/>
    </row>
    <row r="225" ht="14.25">
      <c r="G225" s="440"/>
    </row>
    <row r="226" ht="14.25">
      <c r="G226" s="440"/>
    </row>
    <row r="227" ht="14.25">
      <c r="G227" s="440"/>
    </row>
    <row r="228" ht="14.25">
      <c r="G228" s="440"/>
    </row>
    <row r="229" ht="14.25">
      <c r="G229" s="440"/>
    </row>
    <row r="230" ht="14.25">
      <c r="G230" s="440"/>
    </row>
    <row r="231" ht="14.25">
      <c r="G231" s="440"/>
    </row>
    <row r="232" ht="14.25">
      <c r="G232" s="440"/>
    </row>
    <row r="233" ht="14.25">
      <c r="G233" s="440"/>
    </row>
    <row r="234" ht="14.25">
      <c r="G234" s="440"/>
    </row>
    <row r="235" ht="14.25">
      <c r="G235" s="440"/>
    </row>
    <row r="236" ht="14.25">
      <c r="G236" s="440"/>
    </row>
    <row r="237" ht="14.25">
      <c r="G237" s="440"/>
    </row>
    <row r="238" ht="14.25">
      <c r="G238" s="440"/>
    </row>
    <row r="239" ht="14.25">
      <c r="G239" s="440"/>
    </row>
    <row r="240" ht="14.25">
      <c r="G240" s="440"/>
    </row>
    <row r="241" ht="14.25">
      <c r="G241" s="440"/>
    </row>
    <row r="242" ht="14.25">
      <c r="G242" s="440"/>
    </row>
    <row r="243" ht="14.25">
      <c r="G243" s="440"/>
    </row>
    <row r="244" ht="14.25">
      <c r="G244" s="440"/>
    </row>
    <row r="245" ht="14.25">
      <c r="G245" s="440"/>
    </row>
    <row r="246" ht="14.25">
      <c r="G246" s="440"/>
    </row>
    <row r="247" ht="14.25">
      <c r="G247" s="440"/>
    </row>
    <row r="248" ht="14.25">
      <c r="G248" s="440"/>
    </row>
    <row r="249" ht="14.25">
      <c r="G249" s="440"/>
    </row>
    <row r="250" ht="14.25">
      <c r="G250" s="440"/>
    </row>
    <row r="251" ht="14.25">
      <c r="G251" s="440"/>
    </row>
    <row r="252" ht="14.25">
      <c r="G252" s="440"/>
    </row>
    <row r="253" ht="14.25">
      <c r="G253" s="440"/>
    </row>
    <row r="254" ht="14.25">
      <c r="G254" s="440"/>
    </row>
    <row r="255" ht="14.25">
      <c r="G255" s="440"/>
    </row>
    <row r="256" ht="14.25">
      <c r="G256" s="440"/>
    </row>
    <row r="257" ht="14.25">
      <c r="G257" s="440"/>
    </row>
    <row r="258" ht="14.25">
      <c r="G258" s="440"/>
    </row>
    <row r="259" ht="14.25">
      <c r="G259" s="440"/>
    </row>
    <row r="260" ht="14.25">
      <c r="G260" s="440"/>
    </row>
    <row r="261" ht="14.25">
      <c r="G261" s="440"/>
    </row>
    <row r="262" ht="14.25">
      <c r="G262" s="440"/>
    </row>
    <row r="263" ht="14.25">
      <c r="G263" s="440"/>
    </row>
    <row r="264" ht="14.25">
      <c r="G264" s="440"/>
    </row>
    <row r="265" ht="14.25">
      <c r="G265" s="440"/>
    </row>
    <row r="266" ht="14.25">
      <c r="G266" s="440"/>
    </row>
    <row r="267" ht="14.25">
      <c r="G267" s="440"/>
    </row>
    <row r="268" spans="1:6" ht="14.25">
      <c r="A268" s="409"/>
      <c r="B268" s="441"/>
      <c r="C268" s="441"/>
      <c r="D268" s="441"/>
      <c r="E268" s="441"/>
      <c r="F268" s="441"/>
    </row>
    <row r="269" spans="1:6" ht="14.25">
      <c r="A269" s="409"/>
      <c r="B269" s="441"/>
      <c r="C269" s="441"/>
      <c r="D269" s="441"/>
      <c r="E269" s="441"/>
      <c r="F269" s="441"/>
    </row>
    <row r="270" spans="1:6" ht="14.25">
      <c r="A270" s="409"/>
      <c r="B270" s="441"/>
      <c r="C270" s="441"/>
      <c r="D270" s="441"/>
      <c r="E270" s="441"/>
      <c r="F270" s="441"/>
    </row>
    <row r="271" spans="1:6" ht="14.25">
      <c r="A271" s="409"/>
      <c r="B271" s="441"/>
      <c r="C271" s="441"/>
      <c r="D271" s="441"/>
      <c r="E271" s="441"/>
      <c r="F271" s="441"/>
    </row>
    <row r="272" spans="1:6" ht="14.25">
      <c r="A272" s="409"/>
      <c r="B272" s="441"/>
      <c r="C272" s="441"/>
      <c r="D272" s="441"/>
      <c r="E272" s="441"/>
      <c r="F272" s="441"/>
    </row>
    <row r="273" spans="1:6" ht="14.25">
      <c r="A273" s="409"/>
      <c r="B273" s="441"/>
      <c r="C273" s="441"/>
      <c r="D273" s="441"/>
      <c r="E273" s="441"/>
      <c r="F273" s="441"/>
    </row>
    <row r="274" spans="1:6" ht="14.25">
      <c r="A274" s="409"/>
      <c r="B274" s="441"/>
      <c r="C274" s="441"/>
      <c r="D274" s="441"/>
      <c r="E274" s="441"/>
      <c r="F274" s="441"/>
    </row>
    <row r="275" spans="1:6" ht="14.25">
      <c r="A275" s="409"/>
      <c r="B275" s="441"/>
      <c r="C275" s="441"/>
      <c r="D275" s="441"/>
      <c r="E275" s="441"/>
      <c r="F275" s="441"/>
    </row>
    <row r="276" spans="1:6" ht="14.25">
      <c r="A276" s="409"/>
      <c r="B276" s="441"/>
      <c r="C276" s="441"/>
      <c r="D276" s="441"/>
      <c r="E276" s="441"/>
      <c r="F276" s="441"/>
    </row>
  </sheetData>
  <sheetProtection selectLockedCells="1" sort="0" autoFilter="0"/>
  <autoFilter ref="R9:BG89">
    <sortState ref="R10:BG276">
      <sortCondition descending="1" sortBy="value" ref="AC10:AC276"/>
    </sortState>
  </autoFilter>
  <mergeCells count="13">
    <mergeCell ref="AO5:AO7"/>
    <mergeCell ref="AB5:AB7"/>
    <mergeCell ref="I4:J4"/>
    <mergeCell ref="I5:J5"/>
    <mergeCell ref="I6:J6"/>
    <mergeCell ref="B4:F4"/>
    <mergeCell ref="E7:K7"/>
    <mergeCell ref="AC5:AC7"/>
    <mergeCell ref="P1:P4"/>
    <mergeCell ref="R2:Z2"/>
    <mergeCell ref="R3:Z3"/>
    <mergeCell ref="R4:Z4"/>
    <mergeCell ref="R5:Z5"/>
  </mergeCells>
  <dataValidations count="2">
    <dataValidation type="list" allowBlank="1" showInputMessage="1" showErrorMessage="1" sqref="E10:E89">
      <formula1>"無段,初段,二段,三段"</formula1>
    </dataValidation>
    <dataValidation type="list" showInputMessage="1" showErrorMessage="1" sqref="F10:F89">
      <formula1>"1年,2年,3年,　"</formula1>
    </dataValidation>
  </dataValidations>
  <printOptions horizontalCentered="1"/>
  <pageMargins left="0.5905511811023623" right="0.3937007874015748" top="0.33" bottom="0.27" header="0.25" footer="0.32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3"/>
  <sheetViews>
    <sheetView showGridLines="0" view="pageBreakPreview" zoomScale="75" zoomScaleSheetLayoutView="75" zoomScalePageLayoutView="0" workbookViewId="0" topLeftCell="A1">
      <selection activeCell="M21" sqref="M21"/>
    </sheetView>
  </sheetViews>
  <sheetFormatPr defaultColWidth="8.796875" defaultRowHeight="14.25"/>
  <cols>
    <col min="1" max="1" width="1.4921875" style="10" customWidth="1"/>
    <col min="2" max="2" width="6.5" style="10" customWidth="1"/>
    <col min="3" max="3" width="2.5" style="10" hidden="1" customWidth="1"/>
    <col min="4" max="7" width="5.5" style="10" customWidth="1"/>
    <col min="8" max="8" width="4.5" style="10" customWidth="1"/>
    <col min="9" max="9" width="7.5" style="10" customWidth="1"/>
    <col min="10" max="14" width="8.5" style="10" customWidth="1"/>
    <col min="15" max="15" width="3.69921875" style="10" customWidth="1"/>
    <col min="16" max="16" width="21" style="10" customWidth="1"/>
    <col min="17" max="17" width="6.09765625" style="10" customWidth="1"/>
    <col min="18" max="16384" width="9" style="10" customWidth="1"/>
  </cols>
  <sheetData>
    <row r="1" spans="2:14" ht="42" customHeight="1">
      <c r="B1" s="540" t="str">
        <f>"平成"&amp;'初期設定'!$D$2&amp;"年度　第"&amp;'初期設定'!D4&amp;"回金鷲旗高校柔道佐賀県大会"</f>
        <v>平成5年度　第回金鷲旗高校柔道佐賀県大会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</row>
    <row r="3" spans="4:12" ht="42" customHeight="1">
      <c r="D3" s="540" t="s">
        <v>10</v>
      </c>
      <c r="E3" s="540"/>
      <c r="F3" s="540"/>
      <c r="G3" s="540"/>
      <c r="H3" s="540"/>
      <c r="I3" s="540"/>
      <c r="J3" s="540"/>
      <c r="K3" s="540"/>
      <c r="L3" s="540"/>
    </row>
    <row r="4" ht="24" customHeight="1"/>
    <row r="5" spans="5:13" ht="40.5" customHeight="1">
      <c r="E5" s="539" t="s">
        <v>11</v>
      </c>
      <c r="F5" s="539"/>
      <c r="G5" s="12"/>
      <c r="H5" s="541" t="str">
        <f>'①学校情報'!$C$5&amp;"高等学校"</f>
        <v>高等学校</v>
      </c>
      <c r="I5" s="541"/>
      <c r="J5" s="541"/>
      <c r="K5" s="541"/>
      <c r="L5" s="13"/>
      <c r="M5" s="14"/>
    </row>
    <row r="6" spans="5:13" ht="40.5" customHeight="1">
      <c r="E6" s="539" t="s">
        <v>12</v>
      </c>
      <c r="F6" s="539"/>
      <c r="G6" s="12"/>
      <c r="H6" s="541" t="str">
        <f>'①学校情報'!$C$11</f>
        <v> </v>
      </c>
      <c r="I6" s="541"/>
      <c r="J6" s="541"/>
      <c r="K6" s="541"/>
      <c r="L6" s="15" t="s">
        <v>38</v>
      </c>
      <c r="M6" s="14"/>
    </row>
    <row r="7" ht="13.5">
      <c r="D7" s="16"/>
    </row>
    <row r="8" spans="2:5" ht="30" customHeight="1">
      <c r="B8" s="538" t="s">
        <v>27</v>
      </c>
      <c r="C8" s="538"/>
      <c r="D8" s="538"/>
      <c r="E8" s="538"/>
    </row>
    <row r="9" spans="2:4" ht="13.5" customHeight="1">
      <c r="B9" s="17"/>
      <c r="C9" s="17"/>
      <c r="D9" s="17"/>
    </row>
    <row r="10" spans="2:14" ht="26.25" customHeight="1">
      <c r="B10" s="534"/>
      <c r="C10" s="535"/>
      <c r="D10" s="535"/>
      <c r="E10" s="18" t="s">
        <v>122</v>
      </c>
      <c r="F10" s="535" t="s">
        <v>123</v>
      </c>
      <c r="G10" s="535"/>
      <c r="H10" s="535"/>
      <c r="I10" s="536"/>
      <c r="J10" s="539" t="s">
        <v>14</v>
      </c>
      <c r="K10" s="539"/>
      <c r="L10" s="11" t="s">
        <v>15</v>
      </c>
      <c r="M10" s="11" t="s">
        <v>16</v>
      </c>
      <c r="N10" s="11" t="s">
        <v>17</v>
      </c>
    </row>
    <row r="11" spans="2:16" ht="45" customHeight="1">
      <c r="B11" s="537" t="s">
        <v>18</v>
      </c>
      <c r="C11" s="537"/>
      <c r="D11" s="537"/>
      <c r="E11" s="54"/>
      <c r="F11" s="534">
        <f>IF($E11="","",VLOOKUP($E11,'②名簿'!$B$11:$J$89,2))</f>
      </c>
      <c r="G11" s="535"/>
      <c r="H11" s="535"/>
      <c r="I11" s="536"/>
      <c r="J11" s="531">
        <f>IF($E11="","",VLOOKUP($E11,'②名簿'!$B$11:$J$89,5))</f>
      </c>
      <c r="K11" s="532"/>
      <c r="L11" s="11">
        <f>IF($E11="","",VLOOKUP($E11,'②名簿'!$B$11:$J$89,4))</f>
      </c>
      <c r="M11" s="11">
        <f>IF($E11="","",VLOOKUP($E11,'②名簿'!$B$11:$J$89,6))</f>
      </c>
      <c r="N11" s="11">
        <f>IF($E11="","",VLOOKUP($E11,'②名簿'!$B$11:$J$89,7))</f>
      </c>
      <c r="O11" s="31"/>
      <c r="P11" s="525" t="s">
        <v>129</v>
      </c>
    </row>
    <row r="12" spans="2:16" ht="45.75" customHeight="1">
      <c r="B12" s="537" t="s">
        <v>19</v>
      </c>
      <c r="C12" s="537"/>
      <c r="D12" s="537"/>
      <c r="E12" s="54"/>
      <c r="F12" s="534">
        <f>IF($E12="","",VLOOKUP($E12,'②名簿'!$B$11:$J$89,2))</f>
      </c>
      <c r="G12" s="535"/>
      <c r="H12" s="535"/>
      <c r="I12" s="536"/>
      <c r="J12" s="531">
        <f>IF($E12="","",VLOOKUP($E12,'②名簿'!$B$11:$J$89,5))</f>
      </c>
      <c r="K12" s="532"/>
      <c r="L12" s="11">
        <f>IF($E12="","",VLOOKUP($E12,'②名簿'!$B$11:$J$89,4))</f>
      </c>
      <c r="M12" s="11">
        <f>IF($E12="","",VLOOKUP($E12,'②名簿'!$B$11:$J$89,6))</f>
      </c>
      <c r="N12" s="11">
        <f>IF($E12="","",VLOOKUP($E12,'②名簿'!$B$11:$J$89,7))</f>
      </c>
      <c r="O12" s="31" t="s">
        <v>127</v>
      </c>
      <c r="P12" s="526"/>
    </row>
    <row r="13" spans="2:16" ht="45" customHeight="1">
      <c r="B13" s="537" t="s">
        <v>20</v>
      </c>
      <c r="C13" s="537"/>
      <c r="D13" s="537"/>
      <c r="E13" s="54"/>
      <c r="F13" s="534">
        <f>IF($E13="","",VLOOKUP($E13,'②名簿'!$B$11:$J$89,2))</f>
      </c>
      <c r="G13" s="535"/>
      <c r="H13" s="535"/>
      <c r="I13" s="536"/>
      <c r="J13" s="531">
        <f>IF($E13="","",VLOOKUP($E13,'②名簿'!$B$11:$J$89,5))</f>
      </c>
      <c r="K13" s="532"/>
      <c r="L13" s="11">
        <f>IF($E13="","",VLOOKUP($E13,'②名簿'!$B$11:$J$89,4))</f>
      </c>
      <c r="M13" s="11">
        <f>IF($E13="","",VLOOKUP($E13,'②名簿'!$B$11:$J$89,6))</f>
      </c>
      <c r="N13" s="11">
        <f>IF($E13="","",VLOOKUP($E13,'②名簿'!$B$11:$J$89,7))</f>
      </c>
      <c r="O13" s="31"/>
      <c r="P13" s="527"/>
    </row>
    <row r="14" spans="2:14" ht="45" customHeight="1">
      <c r="B14" s="537" t="s">
        <v>21</v>
      </c>
      <c r="C14" s="537"/>
      <c r="D14" s="537"/>
      <c r="E14" s="54"/>
      <c r="F14" s="534">
        <f>IF($E14="","",VLOOKUP($E14,'②名簿'!$B$11:$J$89,2))</f>
      </c>
      <c r="G14" s="535"/>
      <c r="H14" s="535"/>
      <c r="I14" s="536"/>
      <c r="J14" s="531">
        <f>IF($E14="","",VLOOKUP($E14,'②名簿'!$B$11:$J$89,5))</f>
      </c>
      <c r="K14" s="532"/>
      <c r="L14" s="11">
        <f>IF($E14="","",VLOOKUP($E14,'②名簿'!$B$11:$J$89,4))</f>
      </c>
      <c r="M14" s="11">
        <f>IF($E14="","",VLOOKUP($E14,'②名簿'!$B$11:$J$89,6))</f>
      </c>
      <c r="N14" s="11">
        <f>IF($E14="","",VLOOKUP($E14,'②名簿'!$B$11:$J$89,7))</f>
      </c>
    </row>
    <row r="15" spans="2:14" ht="45" customHeight="1">
      <c r="B15" s="537" t="s">
        <v>22</v>
      </c>
      <c r="C15" s="537"/>
      <c r="D15" s="537"/>
      <c r="E15" s="54"/>
      <c r="F15" s="534">
        <f>IF($E15="","",VLOOKUP($E15,'②名簿'!$B$11:$J$89,2))</f>
      </c>
      <c r="G15" s="535"/>
      <c r="H15" s="535"/>
      <c r="I15" s="536"/>
      <c r="J15" s="531">
        <f>IF($E15="","",VLOOKUP($E15,'②名簿'!$B$11:$J$89,5))</f>
      </c>
      <c r="K15" s="532"/>
      <c r="L15" s="11">
        <f>IF($E15="","",VLOOKUP($E15,'②名簿'!$B$11:$J$89,4))</f>
      </c>
      <c r="M15" s="11">
        <f>IF($E15="","",VLOOKUP($E15,'②名簿'!$B$11:$J$89,6))</f>
      </c>
      <c r="N15" s="11">
        <f>IF($E15="","",VLOOKUP($E15,'②名簿'!$B$11:$J$89,7))</f>
      </c>
    </row>
    <row r="16" spans="2:14" ht="45" customHeight="1">
      <c r="B16" s="537" t="s">
        <v>23</v>
      </c>
      <c r="C16" s="537"/>
      <c r="D16" s="537"/>
      <c r="E16" s="54"/>
      <c r="F16" s="534">
        <f>IF($E16="","",VLOOKUP($E16,'②名簿'!$B$11:$J$89,2))</f>
      </c>
      <c r="G16" s="535"/>
      <c r="H16" s="535"/>
      <c r="I16" s="536"/>
      <c r="J16" s="531">
        <f>IF($E16="","",VLOOKUP($E16,'②名簿'!$B$11:$J$89,5))</f>
      </c>
      <c r="K16" s="532"/>
      <c r="L16" s="11">
        <f>IF($E16="","",VLOOKUP($E16,'②名簿'!$B$11:$J$89,4))</f>
      </c>
      <c r="M16" s="11">
        <f>IF($E16="","",VLOOKUP($E16,'②名簿'!$B$11:$J$89,6))</f>
      </c>
      <c r="N16" s="11">
        <f>IF($E16="","",VLOOKUP($E16,'②名簿'!$B$11:$J$89,7))</f>
      </c>
    </row>
    <row r="17" spans="2:14" ht="45" customHeight="1">
      <c r="B17" s="537" t="s">
        <v>23</v>
      </c>
      <c r="C17" s="537"/>
      <c r="D17" s="537"/>
      <c r="E17" s="54"/>
      <c r="F17" s="534">
        <f>IF($E17="","",VLOOKUP($E17,'②名簿'!$B$11:$J$89,2))</f>
      </c>
      <c r="G17" s="535"/>
      <c r="H17" s="535"/>
      <c r="I17" s="536"/>
      <c r="J17" s="531">
        <f>IF($E17="","",VLOOKUP($E17,'②名簿'!$B$11:$J$89,5))</f>
      </c>
      <c r="K17" s="532"/>
      <c r="L17" s="11">
        <f>IF($E17="","",VLOOKUP($E17,'②名簿'!$B$11:$J$89,4))</f>
      </c>
      <c r="M17" s="11">
        <f>IF($E17="","",VLOOKUP($E17,'②名簿'!$B$11:$J$89,6))</f>
      </c>
      <c r="N17" s="11">
        <f>IF($E17="","",VLOOKUP($E17,'②名簿'!$B$11:$J$89,7))</f>
      </c>
    </row>
    <row r="18" spans="2:14" ht="21" customHeight="1">
      <c r="B18" s="19"/>
      <c r="C18" s="16"/>
      <c r="D18" s="20"/>
      <c r="E18" s="20"/>
      <c r="F18" s="20"/>
      <c r="G18" s="20"/>
      <c r="H18" s="20"/>
      <c r="I18" s="20"/>
      <c r="J18" s="20"/>
      <c r="K18" s="20"/>
      <c r="L18" s="16"/>
      <c r="M18" s="16"/>
      <c r="N18" s="16"/>
    </row>
    <row r="19" spans="3:14" ht="21" customHeight="1">
      <c r="C19" s="529" t="s">
        <v>24</v>
      </c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</row>
    <row r="20" ht="13.5" customHeight="1"/>
    <row r="21" spans="3:13" ht="21" customHeight="1">
      <c r="C21" s="21" t="s">
        <v>25</v>
      </c>
      <c r="D21" s="533">
        <f ca="1">NOW()</f>
        <v>45035.45249699074</v>
      </c>
      <c r="E21" s="533"/>
      <c r="F21" s="533"/>
      <c r="G21" s="533"/>
      <c r="H21" s="21"/>
      <c r="I21" s="21"/>
      <c r="J21" s="21"/>
      <c r="K21" s="21"/>
      <c r="L21" s="21"/>
      <c r="M21" s="21"/>
    </row>
    <row r="22" spans="10:13" ht="14.25">
      <c r="J22" s="22"/>
      <c r="K22" s="22"/>
      <c r="L22" s="22"/>
      <c r="M22" s="22"/>
    </row>
    <row r="23" spans="4:13" ht="21" customHeight="1">
      <c r="D23" s="530">
        <f>'①学校情報'!$C$5</f>
      </c>
      <c r="E23" s="530"/>
      <c r="F23" s="530"/>
      <c r="G23" s="530"/>
      <c r="H23" s="528" t="s">
        <v>26</v>
      </c>
      <c r="I23" s="528"/>
      <c r="J23" s="528" t="str">
        <f>'①学校情報'!$C$10</f>
        <v> </v>
      </c>
      <c r="K23" s="528"/>
      <c r="L23" s="528"/>
      <c r="M23" s="23" t="s">
        <v>38</v>
      </c>
    </row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5.25" customHeight="1"/>
    <row r="33" ht="36" customHeight="1"/>
    <row r="34" ht="36" customHeight="1"/>
    <row r="36" ht="18" customHeight="1"/>
    <row r="38" ht="18" customHeight="1"/>
    <row r="40" ht="18" customHeight="1"/>
  </sheetData>
  <sheetProtection sheet="1" objects="1" scenarios="1"/>
  <mergeCells count="37">
    <mergeCell ref="J10:K10"/>
    <mergeCell ref="B1:N1"/>
    <mergeCell ref="D3:L3"/>
    <mergeCell ref="H5:K5"/>
    <mergeCell ref="H6:K6"/>
    <mergeCell ref="E6:F6"/>
    <mergeCell ref="E5:F5"/>
    <mergeCell ref="J12:K12"/>
    <mergeCell ref="B15:D15"/>
    <mergeCell ref="B16:D16"/>
    <mergeCell ref="B8:E8"/>
    <mergeCell ref="B10:D10"/>
    <mergeCell ref="B11:D11"/>
    <mergeCell ref="B12:D12"/>
    <mergeCell ref="B13:D13"/>
    <mergeCell ref="B14:D14"/>
    <mergeCell ref="F10:I10"/>
    <mergeCell ref="B17:D17"/>
    <mergeCell ref="J15:K15"/>
    <mergeCell ref="J11:K11"/>
    <mergeCell ref="J13:K13"/>
    <mergeCell ref="F15:I15"/>
    <mergeCell ref="F14:I14"/>
    <mergeCell ref="J14:K14"/>
    <mergeCell ref="F11:I11"/>
    <mergeCell ref="F12:I12"/>
    <mergeCell ref="F13:I13"/>
    <mergeCell ref="P11:P13"/>
    <mergeCell ref="H23:I23"/>
    <mergeCell ref="C19:N19"/>
    <mergeCell ref="D23:G23"/>
    <mergeCell ref="J16:K16"/>
    <mergeCell ref="D21:G21"/>
    <mergeCell ref="J23:L23"/>
    <mergeCell ref="F17:I17"/>
    <mergeCell ref="J17:K17"/>
    <mergeCell ref="F16:I1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5"/>
  <sheetViews>
    <sheetView showGridLines="0" view="pageBreakPreview" zoomScale="75" zoomScaleSheetLayoutView="75" zoomScalePageLayoutView="0" workbookViewId="0" topLeftCell="A1">
      <selection activeCell="K12" sqref="K12:L12"/>
    </sheetView>
  </sheetViews>
  <sheetFormatPr defaultColWidth="8.796875" defaultRowHeight="14.25"/>
  <cols>
    <col min="1" max="2" width="1.4921875" style="24" customWidth="1"/>
    <col min="3" max="3" width="6.5" style="24" customWidth="1"/>
    <col min="4" max="4" width="2.5" style="24" hidden="1" customWidth="1"/>
    <col min="5" max="8" width="5.5" style="24" customWidth="1"/>
    <col min="9" max="9" width="4.5" style="24" customWidth="1"/>
    <col min="10" max="10" width="7.5" style="24" customWidth="1"/>
    <col min="11" max="15" width="8.5" style="24" customWidth="1"/>
    <col min="16" max="16" width="1.4921875" style="24" customWidth="1"/>
    <col min="17" max="17" width="3.5" style="24" customWidth="1"/>
    <col min="18" max="18" width="20.19921875" style="24" customWidth="1"/>
    <col min="19" max="19" width="6.09765625" style="24" customWidth="1"/>
    <col min="20" max="16384" width="9" style="24" customWidth="1"/>
  </cols>
  <sheetData>
    <row r="1" spans="2:17" ht="13.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42" customHeight="1">
      <c r="B2" s="75"/>
      <c r="C2" s="542" t="str">
        <f>"平成"&amp;'初期設定'!$D$2&amp;"年度　第"&amp;'初期設定'!D5&amp;"回金鷲旗高校女子柔道佐賀県大会"</f>
        <v>平成5年度　第回金鷲旗高校女子柔道佐賀県大会</v>
      </c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75"/>
      <c r="Q2" s="76"/>
    </row>
    <row r="3" spans="2:17" ht="13.5">
      <c r="B3" s="75"/>
      <c r="P3" s="75"/>
      <c r="Q3" s="75"/>
    </row>
    <row r="4" spans="2:17" ht="42" customHeight="1">
      <c r="B4" s="75"/>
      <c r="E4" s="543" t="s">
        <v>10</v>
      </c>
      <c r="F4" s="543"/>
      <c r="G4" s="543"/>
      <c r="H4" s="543"/>
      <c r="I4" s="543"/>
      <c r="J4" s="543"/>
      <c r="K4" s="543"/>
      <c r="L4" s="543"/>
      <c r="M4" s="543"/>
      <c r="P4" s="75"/>
      <c r="Q4" s="75"/>
    </row>
    <row r="5" spans="2:17" ht="24" customHeight="1">
      <c r="B5" s="75"/>
      <c r="P5" s="75"/>
      <c r="Q5" s="75"/>
    </row>
    <row r="6" spans="2:17" ht="40.5" customHeight="1">
      <c r="B6" s="75"/>
      <c r="F6" s="548" t="s">
        <v>11</v>
      </c>
      <c r="G6" s="548"/>
      <c r="H6" s="12"/>
      <c r="I6" s="541" t="str">
        <f>'①学校情報'!$C$5&amp;"高等学校"</f>
        <v>高等学校</v>
      </c>
      <c r="J6" s="541"/>
      <c r="K6" s="541"/>
      <c r="L6" s="541"/>
      <c r="M6" s="541"/>
      <c r="N6" s="14"/>
      <c r="P6" s="75"/>
      <c r="Q6" s="75"/>
    </row>
    <row r="7" spans="2:17" ht="40.5" customHeight="1">
      <c r="B7" s="75"/>
      <c r="F7" s="548" t="s">
        <v>12</v>
      </c>
      <c r="G7" s="548"/>
      <c r="H7" s="12"/>
      <c r="I7" s="55"/>
      <c r="J7" s="541" t="str">
        <f>'①学校情報'!C12</f>
        <v> </v>
      </c>
      <c r="K7" s="541"/>
      <c r="L7" s="541"/>
      <c r="M7" s="15" t="s">
        <v>38</v>
      </c>
      <c r="N7" s="14"/>
      <c r="P7" s="75"/>
      <c r="Q7" s="75"/>
    </row>
    <row r="8" spans="2:17" ht="13.5">
      <c r="B8" s="75"/>
      <c r="E8" s="25"/>
      <c r="P8" s="75"/>
      <c r="Q8" s="75"/>
    </row>
    <row r="9" spans="2:17" ht="30" customHeight="1">
      <c r="B9" s="75"/>
      <c r="C9" s="542" t="s">
        <v>13</v>
      </c>
      <c r="D9" s="542"/>
      <c r="E9" s="542"/>
      <c r="F9" s="542"/>
      <c r="P9" s="75"/>
      <c r="Q9" s="75"/>
    </row>
    <row r="10" spans="2:17" ht="13.5" customHeight="1">
      <c r="B10" s="75"/>
      <c r="C10" s="26"/>
      <c r="D10" s="26"/>
      <c r="E10" s="26"/>
      <c r="P10" s="75"/>
      <c r="Q10" s="75"/>
    </row>
    <row r="11" spans="2:17" ht="26.25" customHeight="1">
      <c r="B11" s="75"/>
      <c r="C11" s="545"/>
      <c r="D11" s="546"/>
      <c r="E11" s="546"/>
      <c r="F11" s="18" t="s">
        <v>124</v>
      </c>
      <c r="G11" s="546" t="s">
        <v>125</v>
      </c>
      <c r="H11" s="546"/>
      <c r="I11" s="546"/>
      <c r="J11" s="547"/>
      <c r="K11" s="548" t="s">
        <v>14</v>
      </c>
      <c r="L11" s="548"/>
      <c r="M11" s="9" t="s">
        <v>15</v>
      </c>
      <c r="N11" s="9" t="s">
        <v>16</v>
      </c>
      <c r="O11" s="9" t="s">
        <v>17</v>
      </c>
      <c r="P11" s="75"/>
      <c r="Q11" s="75"/>
    </row>
    <row r="12" spans="2:18" ht="45" customHeight="1">
      <c r="B12" s="75"/>
      <c r="C12" s="544" t="s">
        <v>18</v>
      </c>
      <c r="D12" s="544"/>
      <c r="E12" s="544"/>
      <c r="F12" s="56"/>
      <c r="G12" s="534">
        <f>IF($F12="","",VLOOKUP($F12,'②名簿'!$B$11:$J$89,2))</f>
      </c>
      <c r="H12" s="535"/>
      <c r="I12" s="535"/>
      <c r="J12" s="536"/>
      <c r="K12" s="531">
        <f>IF($F12="","",VLOOKUP($F12,'②名簿'!$B$11:$J$89,5))</f>
      </c>
      <c r="L12" s="532"/>
      <c r="M12" s="11">
        <f>IF($F12="","",VLOOKUP($F12,'②名簿'!$B$11:$J$89,4))</f>
      </c>
      <c r="N12" s="11">
        <f>IF($F12="","",VLOOKUP($F12,'②名簿'!$B$11:$J$89,6))</f>
      </c>
      <c r="O12" s="11">
        <f>IF($F12="","",VLOOKUP($F12,'②名簿'!$B$11:$J$89,7))</f>
      </c>
      <c r="P12" s="75"/>
      <c r="Q12" s="73"/>
      <c r="R12" s="525" t="s">
        <v>129</v>
      </c>
    </row>
    <row r="13" spans="2:18" ht="45.75" customHeight="1">
      <c r="B13" s="75"/>
      <c r="C13" s="544" t="s">
        <v>19</v>
      </c>
      <c r="D13" s="544"/>
      <c r="E13" s="544"/>
      <c r="F13" s="56"/>
      <c r="G13" s="534">
        <f>IF($F13="","",VLOOKUP($F13,'②名簿'!$B$11:$J$89,2))</f>
      </c>
      <c r="H13" s="535"/>
      <c r="I13" s="535"/>
      <c r="J13" s="536"/>
      <c r="K13" s="531">
        <f>IF($F13="","",VLOOKUP($F13,'②名簿'!$B$11:$J$89,5))</f>
      </c>
      <c r="L13" s="532"/>
      <c r="M13" s="11">
        <f>IF($F13="","",VLOOKUP($F13,'②名簿'!$B$11:$J$89,4))</f>
      </c>
      <c r="N13" s="11">
        <f>IF($F13="","",VLOOKUP($F13,'②名簿'!$B$11:$J$89,6))</f>
      </c>
      <c r="O13" s="11">
        <f>IF($F13="","",VLOOKUP($F13,'②名簿'!$B$11:$J$89,7))</f>
      </c>
      <c r="P13" s="75"/>
      <c r="Q13" s="73" t="s">
        <v>127</v>
      </c>
      <c r="R13" s="526"/>
    </row>
    <row r="14" spans="2:18" ht="45" customHeight="1">
      <c r="B14" s="75"/>
      <c r="C14" s="544" t="s">
        <v>20</v>
      </c>
      <c r="D14" s="544"/>
      <c r="E14" s="544"/>
      <c r="F14" s="56"/>
      <c r="G14" s="534">
        <f>IF($F14="","",VLOOKUP($F14,'②名簿'!$B$11:$J$89,2))</f>
      </c>
      <c r="H14" s="535"/>
      <c r="I14" s="535"/>
      <c r="J14" s="536"/>
      <c r="K14" s="531">
        <f>IF($F14="","",VLOOKUP($F14,'②名簿'!$B$11:$J$89,5))</f>
      </c>
      <c r="L14" s="532"/>
      <c r="M14" s="11">
        <f>IF($F14="","",VLOOKUP($F14,'②名簿'!$B$11:$J$89,4))</f>
      </c>
      <c r="N14" s="11">
        <f>IF($F14="","",VLOOKUP($F14,'②名簿'!$B$11:$J$89,6))</f>
      </c>
      <c r="O14" s="11">
        <f>IF($F14="","",VLOOKUP($F14,'②名簿'!$B$11:$J$89,7))</f>
      </c>
      <c r="P14" s="75"/>
      <c r="Q14" s="73"/>
      <c r="R14" s="527"/>
    </row>
    <row r="15" spans="2:17" ht="45" customHeight="1">
      <c r="B15" s="75"/>
      <c r="C15" s="544" t="s">
        <v>21</v>
      </c>
      <c r="D15" s="544"/>
      <c r="E15" s="544"/>
      <c r="F15" s="56"/>
      <c r="G15" s="534">
        <f>IF($F15="","",VLOOKUP($F15,'②名簿'!$B$11:$J$89,2))</f>
      </c>
      <c r="H15" s="535"/>
      <c r="I15" s="535"/>
      <c r="J15" s="536"/>
      <c r="K15" s="531">
        <f>IF($F15="","",VLOOKUP($F15,'②名簿'!$B$11:$J$89,5))</f>
      </c>
      <c r="L15" s="532"/>
      <c r="M15" s="11">
        <f>IF($F15="","",VLOOKUP($F15,'②名簿'!$B$11:$J$89,4))</f>
      </c>
      <c r="N15" s="11">
        <f>IF($F15="","",VLOOKUP($F15,'②名簿'!$B$11:$J$89,6))</f>
      </c>
      <c r="O15" s="11">
        <f>IF($F15="","",VLOOKUP($F15,'②名簿'!$B$11:$J$89,7))</f>
      </c>
      <c r="P15" s="75"/>
      <c r="Q15" s="75"/>
    </row>
    <row r="16" spans="2:17" ht="45" customHeight="1">
      <c r="B16" s="75"/>
      <c r="C16" s="544" t="s">
        <v>22</v>
      </c>
      <c r="D16" s="544"/>
      <c r="E16" s="544"/>
      <c r="F16" s="56"/>
      <c r="G16" s="534">
        <f>IF($F16="","",VLOOKUP($F16,'②名簿'!$B$11:$J$89,2))</f>
      </c>
      <c r="H16" s="535"/>
      <c r="I16" s="535"/>
      <c r="J16" s="536"/>
      <c r="K16" s="531">
        <f>IF($F16="","",VLOOKUP($F16,'②名簿'!$B$11:$J$89,5))</f>
      </c>
      <c r="L16" s="532"/>
      <c r="M16" s="11">
        <f>IF($F16="","",VLOOKUP($F16,'②名簿'!$B$11:$J$89,4))</f>
      </c>
      <c r="N16" s="11">
        <f>IF($F16="","",VLOOKUP($F16,'②名簿'!$B$11:$J$89,6))</f>
      </c>
      <c r="O16" s="11">
        <f>IF($F16="","",VLOOKUP($F16,'②名簿'!$B$11:$J$89,7))</f>
      </c>
      <c r="P16" s="75"/>
      <c r="Q16" s="75"/>
    </row>
    <row r="17" spans="2:17" ht="45" customHeight="1">
      <c r="B17" s="75"/>
      <c r="C17" s="544" t="s">
        <v>23</v>
      </c>
      <c r="D17" s="544"/>
      <c r="E17" s="544"/>
      <c r="F17" s="56"/>
      <c r="G17" s="534">
        <f>IF($F17="","",VLOOKUP($F17,'②名簿'!$B$11:$J$89,2))</f>
      </c>
      <c r="H17" s="535"/>
      <c r="I17" s="535"/>
      <c r="J17" s="536"/>
      <c r="K17" s="531">
        <f>IF($F17="","",VLOOKUP($F17,'②名簿'!$B$11:$J$89,5))</f>
      </c>
      <c r="L17" s="532"/>
      <c r="M17" s="11">
        <f>IF($F17="","",VLOOKUP($F17,'②名簿'!$B$11:$J$89,4))</f>
      </c>
      <c r="N17" s="11">
        <f>IF($F17="","",VLOOKUP($F17,'②名簿'!$B$11:$J$89,6))</f>
      </c>
      <c r="O17" s="11">
        <f>IF($F17="","",VLOOKUP($F17,'②名簿'!$B$11:$J$89,7))</f>
      </c>
      <c r="P17" s="75"/>
      <c r="Q17" s="75"/>
    </row>
    <row r="18" spans="2:17" ht="45" customHeight="1">
      <c r="B18" s="75"/>
      <c r="C18" s="544" t="s">
        <v>23</v>
      </c>
      <c r="D18" s="544"/>
      <c r="E18" s="544"/>
      <c r="F18" s="56"/>
      <c r="G18" s="534">
        <f>IF($F18="","",VLOOKUP($F18,'②名簿'!$B$11:$J$89,2))</f>
      </c>
      <c r="H18" s="535"/>
      <c r="I18" s="535"/>
      <c r="J18" s="536"/>
      <c r="K18" s="531">
        <f>IF($F18="","",VLOOKUP($F18,'②名簿'!$B$11:$J$89,5))</f>
      </c>
      <c r="L18" s="532"/>
      <c r="M18" s="11">
        <f>IF($F18="","",VLOOKUP($F18,'②名簿'!$B$11:$J$89,4))</f>
      </c>
      <c r="N18" s="11">
        <f>IF($F18="","",VLOOKUP($F18,'②名簿'!$B$11:$J$89,6))</f>
      </c>
      <c r="O18" s="11">
        <f>IF($F18="","",VLOOKUP($F18,'②名簿'!$B$11:$J$89,7))</f>
      </c>
      <c r="P18" s="75"/>
      <c r="Q18" s="75"/>
    </row>
    <row r="19" spans="2:17" ht="21" customHeight="1">
      <c r="B19" s="75"/>
      <c r="C19" s="27"/>
      <c r="D19" s="25"/>
      <c r="E19" s="28"/>
      <c r="F19" s="28"/>
      <c r="G19" s="28"/>
      <c r="H19" s="28"/>
      <c r="I19" s="28"/>
      <c r="J19" s="28"/>
      <c r="K19" s="28"/>
      <c r="L19" s="28"/>
      <c r="M19" s="25"/>
      <c r="N19" s="25"/>
      <c r="O19" s="25"/>
      <c r="P19" s="75"/>
      <c r="Q19" s="75"/>
    </row>
    <row r="20" spans="2:17" ht="21" customHeight="1">
      <c r="B20" s="75"/>
      <c r="D20" s="549" t="s">
        <v>24</v>
      </c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75"/>
      <c r="Q20" s="75"/>
    </row>
    <row r="21" spans="2:17" ht="13.5" customHeight="1">
      <c r="B21" s="75"/>
      <c r="P21" s="75"/>
      <c r="Q21" s="75"/>
    </row>
    <row r="22" spans="2:17" ht="21" customHeight="1">
      <c r="B22" s="75"/>
      <c r="D22" s="533">
        <f ca="1">NOW()</f>
        <v>45035.45249710648</v>
      </c>
      <c r="E22" s="533"/>
      <c r="F22" s="533"/>
      <c r="G22" s="533"/>
      <c r="H22" s="29"/>
      <c r="I22" s="29"/>
      <c r="J22" s="29"/>
      <c r="K22" s="29"/>
      <c r="L22" s="29"/>
      <c r="M22" s="29"/>
      <c r="N22" s="29"/>
      <c r="P22" s="75"/>
      <c r="Q22" s="75"/>
    </row>
    <row r="23" spans="2:17" ht="14.25">
      <c r="B23" s="75"/>
      <c r="K23" s="30"/>
      <c r="L23" s="30"/>
      <c r="M23" s="30"/>
      <c r="N23" s="30"/>
      <c r="P23" s="75"/>
      <c r="Q23" s="75"/>
    </row>
    <row r="24" spans="2:17" ht="21" customHeight="1">
      <c r="B24" s="75"/>
      <c r="E24" s="530">
        <f>'①学校情報'!$C$5</f>
      </c>
      <c r="F24" s="530"/>
      <c r="G24" s="530"/>
      <c r="H24" s="530"/>
      <c r="I24" s="528" t="s">
        <v>26</v>
      </c>
      <c r="J24" s="528"/>
      <c r="K24" s="528" t="str">
        <f>'①学校情報'!$C$10</f>
        <v> </v>
      </c>
      <c r="L24" s="528"/>
      <c r="M24" s="528"/>
      <c r="N24" s="23" t="s">
        <v>38</v>
      </c>
      <c r="P24" s="75"/>
      <c r="Q24" s="75"/>
    </row>
    <row r="25" spans="2:17" ht="13.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5.25" customHeight="1"/>
    <row r="34" ht="36" customHeight="1"/>
    <row r="35" ht="36" customHeight="1"/>
    <row r="37" ht="18" customHeight="1"/>
    <row r="39" ht="18" customHeight="1"/>
    <row r="41" ht="18" customHeight="1"/>
  </sheetData>
  <sheetProtection/>
  <mergeCells count="37">
    <mergeCell ref="F6:G6"/>
    <mergeCell ref="I6:M6"/>
    <mergeCell ref="J7:L7"/>
    <mergeCell ref="I24:J24"/>
    <mergeCell ref="D20:O20"/>
    <mergeCell ref="E24:H24"/>
    <mergeCell ref="K24:M24"/>
    <mergeCell ref="D22:G22"/>
    <mergeCell ref="F7:G7"/>
    <mergeCell ref="C9:F9"/>
    <mergeCell ref="C11:E11"/>
    <mergeCell ref="G11:J11"/>
    <mergeCell ref="K11:L11"/>
    <mergeCell ref="K15:L15"/>
    <mergeCell ref="K13:L13"/>
    <mergeCell ref="K12:L12"/>
    <mergeCell ref="K14:L14"/>
    <mergeCell ref="G18:J18"/>
    <mergeCell ref="C2:O2"/>
    <mergeCell ref="E4:M4"/>
    <mergeCell ref="C18:E18"/>
    <mergeCell ref="C12:E12"/>
    <mergeCell ref="C13:E13"/>
    <mergeCell ref="C14:E14"/>
    <mergeCell ref="C15:E15"/>
    <mergeCell ref="C16:E16"/>
    <mergeCell ref="C17:E17"/>
    <mergeCell ref="R12:R14"/>
    <mergeCell ref="K18:L18"/>
    <mergeCell ref="K17:L17"/>
    <mergeCell ref="G12:J12"/>
    <mergeCell ref="G13:J13"/>
    <mergeCell ref="G14:J14"/>
    <mergeCell ref="K16:L16"/>
    <mergeCell ref="G15:J15"/>
    <mergeCell ref="G16:J16"/>
    <mergeCell ref="G17:J1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showGridLines="0" zoomScaleSheetLayoutView="100" workbookViewId="0" topLeftCell="A1">
      <selection activeCell="L11" sqref="L11:N11"/>
    </sheetView>
  </sheetViews>
  <sheetFormatPr defaultColWidth="8.796875" defaultRowHeight="14.25"/>
  <cols>
    <col min="1" max="1" width="5.5" style="0" bestFit="1" customWidth="1"/>
    <col min="3" max="3" width="6.19921875" style="0" customWidth="1"/>
    <col min="4" max="4" width="5.5" style="0" bestFit="1" customWidth="1"/>
    <col min="5" max="5" width="3.5" style="5" bestFit="1" customWidth="1"/>
    <col min="6" max="7" width="2.09765625" style="145" customWidth="1"/>
    <col min="8" max="8" width="3.09765625" style="0" customWidth="1"/>
    <col min="9" max="9" width="5.69921875" style="0" customWidth="1"/>
    <col min="10" max="10" width="2.69921875" style="0" customWidth="1"/>
    <col min="11" max="11" width="7.8984375" style="0" customWidth="1"/>
    <col min="12" max="12" width="8.19921875" style="0" customWidth="1"/>
    <col min="13" max="13" width="2.19921875" style="0" customWidth="1"/>
    <col min="14" max="14" width="17.5" style="0" customWidth="1"/>
    <col min="15" max="15" width="2.19921875" style="0" customWidth="1"/>
    <col min="16" max="16" width="5.5" style="0" customWidth="1"/>
    <col min="17" max="17" width="3.69921875" style="0" customWidth="1"/>
    <col min="18" max="18" width="2.8984375" style="0" customWidth="1"/>
    <col min="19" max="19" width="6" style="0" customWidth="1"/>
    <col min="20" max="20" width="5.09765625" style="0" customWidth="1"/>
    <col min="21" max="21" width="4.69921875" style="0" customWidth="1"/>
    <col min="22" max="22" width="4" style="0" customWidth="1"/>
    <col min="23" max="24" width="5.19921875" style="0" customWidth="1"/>
    <col min="25" max="25" width="3.5" style="0" customWidth="1"/>
    <col min="26" max="26" width="4" style="0" customWidth="1"/>
  </cols>
  <sheetData>
    <row r="1" spans="1:29" ht="14.25">
      <c r="A1" s="312"/>
      <c r="B1" s="94"/>
      <c r="C1" s="94"/>
      <c r="D1" s="94"/>
      <c r="E1" s="95"/>
      <c r="F1" s="304"/>
      <c r="G1" s="141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86"/>
      <c r="AA1" s="86"/>
      <c r="AB1" s="86"/>
      <c r="AC1" s="86"/>
    </row>
    <row r="2" spans="1:29" ht="18" customHeight="1">
      <c r="A2" s="285"/>
      <c r="B2" s="360" t="s">
        <v>117</v>
      </c>
      <c r="C2" s="361"/>
      <c r="D2" s="361"/>
      <c r="E2" s="362"/>
      <c r="F2" s="141"/>
      <c r="G2" s="141"/>
      <c r="J2" s="609" t="str">
        <f>'初期設定'!D1&amp;'初期設定'!$D$2&amp;"年度　佐賀県高等学校総合体育大会　参加申込書"</f>
        <v>令和5年度　佐賀県高等学校総合体育大会　参加申込書</v>
      </c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10" t="s">
        <v>106</v>
      </c>
      <c r="W2" s="610"/>
      <c r="X2" s="610"/>
      <c r="Y2" s="79"/>
      <c r="Z2" s="86"/>
      <c r="AA2" s="86"/>
      <c r="AB2" s="86"/>
      <c r="AC2" s="86"/>
    </row>
    <row r="3" spans="1:29" ht="6.75" customHeight="1">
      <c r="A3" s="285"/>
      <c r="B3" s="361"/>
      <c r="C3" s="361"/>
      <c r="D3" s="361"/>
      <c r="E3" s="362"/>
      <c r="F3" s="141"/>
      <c r="G3" s="14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10"/>
      <c r="W3" s="610"/>
      <c r="X3" s="610"/>
      <c r="Y3" s="79"/>
      <c r="Z3" s="86"/>
      <c r="AA3" s="86"/>
      <c r="AB3" s="86"/>
      <c r="AC3" s="86"/>
    </row>
    <row r="4" spans="1:29" ht="15.75" customHeight="1">
      <c r="A4" s="285"/>
      <c r="B4" s="361" t="s">
        <v>119</v>
      </c>
      <c r="C4" s="361"/>
      <c r="D4" s="361"/>
      <c r="E4" s="362"/>
      <c r="F4" s="141"/>
      <c r="G4" s="141"/>
      <c r="J4" s="1"/>
      <c r="K4" s="575" t="s">
        <v>107</v>
      </c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Y4" s="78"/>
      <c r="Z4" s="86"/>
      <c r="AA4" s="86"/>
      <c r="AB4" s="86"/>
      <c r="AC4" s="86"/>
    </row>
    <row r="5" spans="1:29" ht="6.75" customHeight="1">
      <c r="A5" s="285"/>
      <c r="B5" s="361"/>
      <c r="C5" s="361"/>
      <c r="D5" s="361"/>
      <c r="E5" s="362"/>
      <c r="F5" s="141"/>
      <c r="G5" s="14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78"/>
      <c r="Z5" s="86"/>
      <c r="AA5" s="86"/>
      <c r="AB5" s="86"/>
      <c r="AC5" s="86"/>
    </row>
    <row r="6" spans="1:29" ht="17.25" customHeight="1">
      <c r="A6" s="285"/>
      <c r="B6" s="474" t="str">
        <f>IF(SUM(C15:C52)=0,"　　",SUM(C15:C52))</f>
        <v>　　</v>
      </c>
      <c r="C6" s="361" t="s">
        <v>118</v>
      </c>
      <c r="D6" s="361"/>
      <c r="E6" s="362"/>
      <c r="F6" s="141"/>
      <c r="G6" s="141"/>
      <c r="H6" s="578" t="s">
        <v>108</v>
      </c>
      <c r="I6" s="578"/>
      <c r="J6" s="578"/>
      <c r="K6" s="578"/>
      <c r="L6" s="581" t="str">
        <f>'①学校情報'!C5&amp;"高等学校"</f>
        <v>高等学校</v>
      </c>
      <c r="M6" s="582"/>
      <c r="N6" s="582"/>
      <c r="O6" s="582"/>
      <c r="P6" s="582"/>
      <c r="Q6" s="583"/>
      <c r="R6" s="578" t="s">
        <v>111</v>
      </c>
      <c r="S6" s="578"/>
      <c r="T6" s="578"/>
      <c r="U6" s="578"/>
      <c r="V6" s="578"/>
      <c r="W6" s="578"/>
      <c r="X6" s="578"/>
      <c r="Y6" s="80"/>
      <c r="Z6" s="86"/>
      <c r="AA6" s="86"/>
      <c r="AB6" s="86"/>
      <c r="AC6" s="86"/>
    </row>
    <row r="7" spans="1:29" ht="17.25" customHeight="1">
      <c r="A7" s="285"/>
      <c r="B7" s="361" t="s">
        <v>173</v>
      </c>
      <c r="C7" s="363"/>
      <c r="D7" s="361"/>
      <c r="E7" s="362"/>
      <c r="F7" s="141"/>
      <c r="G7" s="141"/>
      <c r="H7" s="578"/>
      <c r="I7" s="578"/>
      <c r="J7" s="578"/>
      <c r="K7" s="578"/>
      <c r="L7" s="584"/>
      <c r="M7" s="585"/>
      <c r="N7" s="585"/>
      <c r="O7" s="585"/>
      <c r="P7" s="585"/>
      <c r="Q7" s="586"/>
      <c r="R7" s="579" t="s">
        <v>110</v>
      </c>
      <c r="S7" s="578" t="s">
        <v>188</v>
      </c>
      <c r="T7" s="578"/>
      <c r="U7" s="576" t="str">
        <f>'①学校情報'!C11</f>
        <v> </v>
      </c>
      <c r="V7" s="577"/>
      <c r="W7" s="577"/>
      <c r="X7" s="4" t="s">
        <v>5</v>
      </c>
      <c r="Y7" s="80"/>
      <c r="Z7" s="86"/>
      <c r="AA7" s="86"/>
      <c r="AB7" s="86"/>
      <c r="AC7" s="86"/>
    </row>
    <row r="8" spans="1:29" ht="17.25" customHeight="1">
      <c r="A8" s="285"/>
      <c r="B8" s="364"/>
      <c r="C8" s="365"/>
      <c r="D8" s="361"/>
      <c r="E8" s="362"/>
      <c r="F8" s="141"/>
      <c r="G8" s="141"/>
      <c r="H8" s="578" t="s">
        <v>109</v>
      </c>
      <c r="I8" s="578"/>
      <c r="J8" s="578"/>
      <c r="K8" s="578"/>
      <c r="L8" s="581" t="str">
        <f>'①学校情報'!C10</f>
        <v> </v>
      </c>
      <c r="M8" s="582"/>
      <c r="N8" s="582"/>
      <c r="O8" s="582"/>
      <c r="P8" s="582"/>
      <c r="Q8" s="604" t="s">
        <v>5</v>
      </c>
      <c r="R8" s="580"/>
      <c r="S8" s="578" t="s">
        <v>112</v>
      </c>
      <c r="T8" s="578"/>
      <c r="U8" s="576">
        <f>IF(B8="","",B8)</f>
      </c>
      <c r="V8" s="577"/>
      <c r="W8" s="577"/>
      <c r="X8" s="4" t="s">
        <v>5</v>
      </c>
      <c r="Y8" s="80"/>
      <c r="Z8" s="86"/>
      <c r="AA8" s="86"/>
      <c r="AB8" s="86"/>
      <c r="AC8" s="86"/>
    </row>
    <row r="9" spans="1:29" ht="17.25" customHeight="1">
      <c r="A9" s="285"/>
      <c r="B9" s="366" t="s">
        <v>174</v>
      </c>
      <c r="C9" s="363"/>
      <c r="D9" s="361"/>
      <c r="E9" s="362"/>
      <c r="F9" s="141"/>
      <c r="G9" s="141"/>
      <c r="H9" s="578"/>
      <c r="I9" s="578"/>
      <c r="J9" s="578"/>
      <c r="K9" s="578"/>
      <c r="L9" s="584"/>
      <c r="M9" s="585"/>
      <c r="N9" s="585"/>
      <c r="O9" s="585"/>
      <c r="P9" s="585"/>
      <c r="Q9" s="605"/>
      <c r="R9" s="578" t="s">
        <v>113</v>
      </c>
      <c r="S9" s="578"/>
      <c r="T9" s="578"/>
      <c r="U9" s="576">
        <f>IF(B10="","",B10)</f>
      </c>
      <c r="V9" s="577"/>
      <c r="W9" s="577"/>
      <c r="X9" s="6"/>
      <c r="Y9" s="81"/>
      <c r="Z9" s="86"/>
      <c r="AA9" s="86"/>
      <c r="AB9" s="86"/>
      <c r="AC9" s="86"/>
    </row>
    <row r="10" spans="1:29" ht="15">
      <c r="A10" s="285"/>
      <c r="B10" s="367"/>
      <c r="C10" s="368"/>
      <c r="D10" s="361"/>
      <c r="E10" s="362"/>
      <c r="F10" s="141"/>
      <c r="G10" s="141"/>
      <c r="P10" s="62" t="s">
        <v>94</v>
      </c>
      <c r="Q10" s="62"/>
      <c r="R10" s="62"/>
      <c r="S10" s="62"/>
      <c r="T10" s="62"/>
      <c r="U10" s="62"/>
      <c r="V10" s="62"/>
      <c r="W10" s="62"/>
      <c r="X10" s="62"/>
      <c r="Y10" s="82"/>
      <c r="Z10" s="86"/>
      <c r="AA10" s="86"/>
      <c r="AB10" s="86"/>
      <c r="AC10" s="86"/>
    </row>
    <row r="11" spans="1:29" ht="14.25">
      <c r="A11" s="285"/>
      <c r="B11" s="361"/>
      <c r="C11" s="363"/>
      <c r="D11" s="361"/>
      <c r="E11" s="362"/>
      <c r="F11" s="141"/>
      <c r="G11" s="141"/>
      <c r="H11" s="2"/>
      <c r="I11" s="606" t="s">
        <v>394</v>
      </c>
      <c r="J11" s="606"/>
      <c r="K11" s="606"/>
      <c r="L11" s="611" t="s">
        <v>355</v>
      </c>
      <c r="M11" s="611"/>
      <c r="N11" s="611"/>
      <c r="O11" s="306"/>
      <c r="P11" s="307"/>
      <c r="Q11" s="307"/>
      <c r="R11" s="307"/>
      <c r="S11" s="307"/>
      <c r="T11" s="307"/>
      <c r="U11" s="307"/>
      <c r="V11" s="307"/>
      <c r="W11" s="307"/>
      <c r="Y11" s="78"/>
      <c r="Z11" s="86"/>
      <c r="AA11" s="86"/>
      <c r="AB11" s="86"/>
      <c r="AC11" s="86"/>
    </row>
    <row r="12" spans="1:29" ht="6.75" customHeight="1">
      <c r="A12" s="285"/>
      <c r="B12" s="550"/>
      <c r="C12" s="550"/>
      <c r="D12" s="361"/>
      <c r="E12" s="362"/>
      <c r="F12" s="141"/>
      <c r="G12" s="141"/>
      <c r="O12" s="307"/>
      <c r="P12" s="307"/>
      <c r="Q12" s="307"/>
      <c r="R12" s="307"/>
      <c r="S12" s="307"/>
      <c r="T12" s="307"/>
      <c r="U12" s="307"/>
      <c r="V12" s="307"/>
      <c r="W12" s="307"/>
      <c r="Y12" s="78"/>
      <c r="Z12" s="86"/>
      <c r="AA12" s="86"/>
      <c r="AB12" s="86"/>
      <c r="AC12" s="86"/>
    </row>
    <row r="13" spans="1:29" ht="15.75" customHeight="1">
      <c r="A13" s="285"/>
      <c r="B13" s="550"/>
      <c r="C13" s="550"/>
      <c r="D13" s="361"/>
      <c r="E13" s="362"/>
      <c r="F13" s="141"/>
      <c r="G13" s="141"/>
      <c r="J13" s="612" t="s">
        <v>292</v>
      </c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Y13" s="78"/>
      <c r="Z13" s="86"/>
      <c r="AA13" s="86"/>
      <c r="AB13" s="86"/>
      <c r="AC13" s="86"/>
    </row>
    <row r="14" spans="1:29" ht="15.75" customHeight="1">
      <c r="A14" s="285"/>
      <c r="B14" s="550"/>
      <c r="C14" s="550"/>
      <c r="D14" s="369" t="s">
        <v>359</v>
      </c>
      <c r="E14" s="362"/>
      <c r="F14" s="141"/>
      <c r="G14" s="141"/>
      <c r="H14" s="578"/>
      <c r="I14" s="578"/>
      <c r="J14" s="110"/>
      <c r="K14" s="565" t="s">
        <v>267</v>
      </c>
      <c r="L14" s="565"/>
      <c r="M14" s="118" t="s">
        <v>265</v>
      </c>
      <c r="N14" s="116" t="s">
        <v>269</v>
      </c>
      <c r="O14" s="117" t="s">
        <v>266</v>
      </c>
      <c r="P14" s="563" t="s">
        <v>215</v>
      </c>
      <c r="Q14" s="564"/>
      <c r="R14" s="563" t="s">
        <v>214</v>
      </c>
      <c r="S14" s="564"/>
      <c r="T14" s="565" t="s">
        <v>216</v>
      </c>
      <c r="U14" s="565"/>
      <c r="V14" s="564"/>
      <c r="W14" s="563" t="s">
        <v>9</v>
      </c>
      <c r="X14" s="564"/>
      <c r="Y14" s="80"/>
      <c r="Z14" s="86"/>
      <c r="AA14" s="86"/>
      <c r="AB14" s="86"/>
      <c r="AC14" s="86"/>
    </row>
    <row r="15" spans="1:29" ht="17.25" customHeight="1">
      <c r="A15" s="258"/>
      <c r="B15" s="285"/>
      <c r="C15" s="258">
        <f>COUNT(D15)</f>
        <v>0</v>
      </c>
      <c r="D15" s="370"/>
      <c r="E15" s="362"/>
      <c r="F15" s="141"/>
      <c r="G15" s="142"/>
      <c r="H15" s="594" t="s">
        <v>102</v>
      </c>
      <c r="I15" s="63" t="s">
        <v>95</v>
      </c>
      <c r="J15" s="298"/>
      <c r="K15" s="562">
        <f>IF($D15="","",VLOOKUP($D15,'②名簿'!$B$9:$J$89,2,0))</f>
      </c>
      <c r="L15" s="562"/>
      <c r="M15" s="119" t="s">
        <v>265</v>
      </c>
      <c r="N15" s="166">
        <f>IF($D15="","",VLOOKUP($D15,'②名簿'!$B$9:$J$89,3,0))</f>
      </c>
      <c r="O15" s="124" t="s">
        <v>266</v>
      </c>
      <c r="P15" s="551">
        <f>IF($D15="","",VLOOKUP($D15,'②名簿'!$B$9:$J$89,5,0))</f>
      </c>
      <c r="Q15" s="552"/>
      <c r="R15" s="551">
        <f>IF($D15="","",VLOOKUP($D15,'②名簿'!$B$9:$J$89,9,0))</f>
      </c>
      <c r="S15" s="552"/>
      <c r="T15" s="607">
        <f>IF($D15="","",VLOOKUP($D15,'②名簿'!$B$9:$J$89,6,0))</f>
      </c>
      <c r="U15" s="607"/>
      <c r="V15" s="608"/>
      <c r="W15" s="551">
        <f>IF($D15="","",VLOOKUP($D15,'②名簿'!$B$9:$J$89,8,0))</f>
      </c>
      <c r="X15" s="552"/>
      <c r="Y15" s="80"/>
      <c r="Z15" s="86"/>
      <c r="AA15" s="86"/>
      <c r="AB15" s="86"/>
      <c r="AC15" s="86"/>
    </row>
    <row r="16" spans="1:29" ht="17.25" customHeight="1">
      <c r="A16" s="258"/>
      <c r="B16" s="285"/>
      <c r="C16" s="258">
        <f aca="true" t="shared" si="0" ref="C16:C21">COUNT(D16)</f>
        <v>0</v>
      </c>
      <c r="D16" s="371"/>
      <c r="E16" s="362"/>
      <c r="F16" s="141"/>
      <c r="G16" s="142"/>
      <c r="H16" s="594"/>
      <c r="I16" s="64" t="s">
        <v>96</v>
      </c>
      <c r="J16" s="299"/>
      <c r="K16" s="589">
        <f>IF($D16="","",VLOOKUP($D16,'②名簿'!$B$9:$J$89,2,0))</f>
      </c>
      <c r="L16" s="589"/>
      <c r="M16" s="120" t="s">
        <v>265</v>
      </c>
      <c r="N16" s="167">
        <f>IF($D16="","",VLOOKUP($D16,'②名簿'!$B$9:$J$89,3,0))</f>
      </c>
      <c r="O16" s="125" t="s">
        <v>266</v>
      </c>
      <c r="P16" s="572">
        <f>IF($D16="","",VLOOKUP($D16,'②名簿'!$B$9:$J$89,5,0))</f>
      </c>
      <c r="Q16" s="573"/>
      <c r="R16" s="572">
        <f>IF($D16="","",VLOOKUP($D16,'②名簿'!$B$9:$J$89,9,0))</f>
      </c>
      <c r="S16" s="573"/>
      <c r="T16" s="587">
        <f>IF($D16="","",VLOOKUP($D16,'②名簿'!$B$9:$J$89,6,0))</f>
      </c>
      <c r="U16" s="587"/>
      <c r="V16" s="588"/>
      <c r="W16" s="572">
        <f>IF($D16="","",VLOOKUP($D16,'②名簿'!$B$9:$J$89,8,0))</f>
      </c>
      <c r="X16" s="573"/>
      <c r="Y16" s="80"/>
      <c r="Z16" s="86"/>
      <c r="AA16" s="86"/>
      <c r="AB16" s="86"/>
      <c r="AC16" s="86"/>
    </row>
    <row r="17" spans="1:29" ht="17.25" customHeight="1">
      <c r="A17" s="258"/>
      <c r="B17" s="285"/>
      <c r="C17" s="258">
        <f t="shared" si="0"/>
        <v>0</v>
      </c>
      <c r="D17" s="371"/>
      <c r="E17" s="362" t="s">
        <v>217</v>
      </c>
      <c r="F17" s="141"/>
      <c r="G17" s="142"/>
      <c r="H17" s="594"/>
      <c r="I17" s="64" t="s">
        <v>97</v>
      </c>
      <c r="J17" s="299"/>
      <c r="K17" s="589">
        <f>IF($D17="","",VLOOKUP($D17,'②名簿'!$B$9:$J$89,2,0))</f>
      </c>
      <c r="L17" s="589"/>
      <c r="M17" s="120" t="s">
        <v>265</v>
      </c>
      <c r="N17" s="167">
        <f>IF($D17="","",VLOOKUP($D17,'②名簿'!$B$9:$J$89,3,0))</f>
      </c>
      <c r="O17" s="125" t="s">
        <v>266</v>
      </c>
      <c r="P17" s="572">
        <f>IF($D17="","",VLOOKUP($D17,'②名簿'!$B$9:$J$89,5,0))</f>
      </c>
      <c r="Q17" s="573"/>
      <c r="R17" s="572">
        <f>IF($D17="","",VLOOKUP($D17,'②名簿'!$B$9:$J$89,9,0))</f>
      </c>
      <c r="S17" s="573"/>
      <c r="T17" s="587">
        <f>IF($D17="","",VLOOKUP($D17,'②名簿'!$B$9:$J$89,6,0))</f>
      </c>
      <c r="U17" s="587"/>
      <c r="V17" s="588"/>
      <c r="W17" s="572">
        <f>IF($D17="","",VLOOKUP($D17,'②名簿'!$B$9:$J$89,8,0))</f>
      </c>
      <c r="X17" s="573"/>
      <c r="Y17" s="80"/>
      <c r="Z17" s="86"/>
      <c r="AA17" s="86"/>
      <c r="AB17" s="86"/>
      <c r="AC17" s="86"/>
    </row>
    <row r="18" spans="1:29" ht="17.25" customHeight="1">
      <c r="A18" s="258"/>
      <c r="B18" s="285"/>
      <c r="C18" s="258">
        <f t="shared" si="0"/>
        <v>0</v>
      </c>
      <c r="D18" s="371"/>
      <c r="E18" s="362"/>
      <c r="F18" s="141"/>
      <c r="G18" s="142"/>
      <c r="H18" s="594"/>
      <c r="I18" s="64" t="s">
        <v>98</v>
      </c>
      <c r="J18" s="299"/>
      <c r="K18" s="589">
        <f>IF($D18="","",VLOOKUP($D18,'②名簿'!$B$9:$J$89,2,0))</f>
      </c>
      <c r="L18" s="589"/>
      <c r="M18" s="120" t="s">
        <v>265</v>
      </c>
      <c r="N18" s="167">
        <f>IF($D18="","",VLOOKUP($D18,'②名簿'!$B$9:$J$89,3,0))</f>
      </c>
      <c r="O18" s="125" t="s">
        <v>266</v>
      </c>
      <c r="P18" s="572">
        <f>IF($D18="","",VLOOKUP($D18,'②名簿'!$B$9:$J$89,5,0))</f>
      </c>
      <c r="Q18" s="573"/>
      <c r="R18" s="572">
        <f>IF($D18="","",VLOOKUP($D18,'②名簿'!$B$9:$J$89,9,0))</f>
      </c>
      <c r="S18" s="573"/>
      <c r="T18" s="587">
        <f>IF($D18="","",VLOOKUP($D18,'②名簿'!$B$9:$J$89,6,0))</f>
      </c>
      <c r="U18" s="587"/>
      <c r="V18" s="588"/>
      <c r="W18" s="572">
        <f>IF($D18="","",VLOOKUP($D18,'②名簿'!$B$9:$J$89,8,0))</f>
      </c>
      <c r="X18" s="573"/>
      <c r="Y18" s="80"/>
      <c r="Z18" s="86"/>
      <c r="AA18" s="86"/>
      <c r="AB18" s="86"/>
      <c r="AC18" s="86"/>
    </row>
    <row r="19" spans="1:29" ht="17.25" customHeight="1">
      <c r="A19" s="258"/>
      <c r="B19" s="285"/>
      <c r="C19" s="258">
        <f t="shared" si="0"/>
        <v>0</v>
      </c>
      <c r="D19" s="372"/>
      <c r="E19" s="362"/>
      <c r="F19" s="141"/>
      <c r="G19" s="142"/>
      <c r="H19" s="594"/>
      <c r="I19" s="107" t="s">
        <v>99</v>
      </c>
      <c r="J19" s="302"/>
      <c r="K19" s="569">
        <f>IF($D19="","",VLOOKUP($D19,'②名簿'!$B$9:$J$89,2,0))</f>
      </c>
      <c r="L19" s="569"/>
      <c r="M19" s="121" t="s">
        <v>265</v>
      </c>
      <c r="N19" s="168">
        <f>IF($D19="","",VLOOKUP($D19,'②名簿'!$B$9:$J$89,3,0))</f>
      </c>
      <c r="O19" s="126" t="s">
        <v>266</v>
      </c>
      <c r="P19" s="570">
        <f>IF($D19="","",VLOOKUP($D19,'②名簿'!$B$9:$J$89,5,0))</f>
      </c>
      <c r="Q19" s="571"/>
      <c r="R19" s="570">
        <f>IF($D19="","",VLOOKUP($D19,'②名簿'!$B$9:$J$89,9,0))</f>
      </c>
      <c r="S19" s="571"/>
      <c r="T19" s="601">
        <f>IF($D19="","",VLOOKUP($D19,'②名簿'!$B$9:$J$89,6,0))</f>
      </c>
      <c r="U19" s="601"/>
      <c r="V19" s="602"/>
      <c r="W19" s="570">
        <f>IF($D19="","",VLOOKUP($D19,'②名簿'!$B$9:$J$89,8,0))</f>
      </c>
      <c r="X19" s="571"/>
      <c r="Y19" s="80"/>
      <c r="Z19" s="86"/>
      <c r="AA19" s="86"/>
      <c r="AB19" s="86"/>
      <c r="AC19" s="86"/>
    </row>
    <row r="20" spans="1:29" ht="17.25" customHeight="1">
      <c r="A20" s="258"/>
      <c r="B20" s="285"/>
      <c r="C20" s="258">
        <f t="shared" si="0"/>
        <v>0</v>
      </c>
      <c r="D20" s="373"/>
      <c r="E20" s="362" t="s">
        <v>217</v>
      </c>
      <c r="F20" s="141"/>
      <c r="G20" s="142"/>
      <c r="H20" s="594"/>
      <c r="I20" s="106" t="s">
        <v>100</v>
      </c>
      <c r="J20" s="300"/>
      <c r="K20" s="568">
        <f>IF($D20="","",VLOOKUP($D20,'②名簿'!$B$9:$J$89,2,0))</f>
      </c>
      <c r="L20" s="568"/>
      <c r="M20" s="122" t="s">
        <v>265</v>
      </c>
      <c r="N20" s="170">
        <f>IF($D20="","",VLOOKUP($D20,'②名簿'!$B$9:$J$89,3,0))</f>
      </c>
      <c r="O20" s="127" t="s">
        <v>266</v>
      </c>
      <c r="P20" s="566">
        <f>IF($D20="","",VLOOKUP($D20,'②名簿'!$B$9:$J$89,5,0))</f>
      </c>
      <c r="Q20" s="567"/>
      <c r="R20" s="566">
        <f>IF($D20="","",VLOOKUP($D20,'②名簿'!$B$9:$J$89,9,0))</f>
      </c>
      <c r="S20" s="567"/>
      <c r="T20" s="599">
        <f>IF($D20="","",VLOOKUP($D20,'②名簿'!$B$9:$J$89,6,0))</f>
      </c>
      <c r="U20" s="599"/>
      <c r="V20" s="600"/>
      <c r="W20" s="566">
        <f>IF($D20="","",VLOOKUP($D20,'②名簿'!$B$9:$J$89,8,0))</f>
      </c>
      <c r="X20" s="567"/>
      <c r="Y20" s="80"/>
      <c r="Z20" s="86"/>
      <c r="AA20" s="86"/>
      <c r="AB20" s="86"/>
      <c r="AC20" s="86"/>
    </row>
    <row r="21" spans="1:29" ht="17.25" customHeight="1">
      <c r="A21" s="258"/>
      <c r="B21" s="285"/>
      <c r="C21" s="258">
        <f t="shared" si="0"/>
        <v>0</v>
      </c>
      <c r="D21" s="374"/>
      <c r="E21" s="362"/>
      <c r="F21" s="141"/>
      <c r="G21" s="142"/>
      <c r="H21" s="594"/>
      <c r="I21" s="65" t="s">
        <v>101</v>
      </c>
      <c r="J21" s="301"/>
      <c r="K21" s="553">
        <f>IF($D21="","",VLOOKUP($D21,'②名簿'!$B$9:$J$89,2,0))</f>
      </c>
      <c r="L21" s="553"/>
      <c r="M21" s="123" t="s">
        <v>265</v>
      </c>
      <c r="N21" s="171">
        <f>IF($D21="","",VLOOKUP($D21,'②名簿'!$B$9:$J$89,3,0))</f>
      </c>
      <c r="O21" s="128" t="s">
        <v>266</v>
      </c>
      <c r="P21" s="554">
        <f>IF($D21="","",VLOOKUP($D21,'②名簿'!$B$9:$J$89,5,0))</f>
      </c>
      <c r="Q21" s="555"/>
      <c r="R21" s="554">
        <f>IF($D21="","",VLOOKUP($D21,'②名簿'!$B$9:$J$89,9,0))</f>
      </c>
      <c r="S21" s="555"/>
      <c r="T21" s="592">
        <f>IF($D21="","",VLOOKUP($D21,'②名簿'!$B$9:$J$89,6,0))</f>
      </c>
      <c r="U21" s="592"/>
      <c r="V21" s="593"/>
      <c r="W21" s="554">
        <f>IF($D21="","",VLOOKUP($D21,'②名簿'!$B$9:$J$89,8,0))</f>
      </c>
      <c r="X21" s="555"/>
      <c r="Y21" s="80"/>
      <c r="Z21" s="86"/>
      <c r="AA21" s="86"/>
      <c r="AB21" s="86"/>
      <c r="AC21" s="86"/>
    </row>
    <row r="22" spans="1:29" ht="6.75" customHeight="1">
      <c r="A22" s="258"/>
      <c r="B22" s="285"/>
      <c r="C22" s="258"/>
      <c r="D22" s="361"/>
      <c r="E22" s="362"/>
      <c r="F22" s="141"/>
      <c r="G22" s="141"/>
      <c r="Y22" s="78"/>
      <c r="Z22" s="86"/>
      <c r="AA22" s="86"/>
      <c r="AB22" s="86"/>
      <c r="AC22" s="86"/>
    </row>
    <row r="23" spans="1:29" ht="15.75" customHeight="1">
      <c r="A23" s="258"/>
      <c r="B23" s="285"/>
      <c r="C23" s="258"/>
      <c r="D23" s="361"/>
      <c r="E23" s="362"/>
      <c r="F23" s="141"/>
      <c r="G23" s="141"/>
      <c r="J23" s="603" t="s">
        <v>116</v>
      </c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Y23" s="78"/>
      <c r="Z23" s="86"/>
      <c r="AA23" s="86"/>
      <c r="AB23" s="86"/>
      <c r="AC23" s="86"/>
    </row>
    <row r="24" spans="1:29" ht="15.75" customHeight="1">
      <c r="A24" s="258"/>
      <c r="B24" s="285"/>
      <c r="C24" s="258"/>
      <c r="D24" s="369" t="s">
        <v>359</v>
      </c>
      <c r="E24" s="362"/>
      <c r="F24" s="143" t="s">
        <v>232</v>
      </c>
      <c r="G24" s="143" t="s">
        <v>231</v>
      </c>
      <c r="H24" s="578"/>
      <c r="I24" s="578"/>
      <c r="J24" s="110"/>
      <c r="K24" s="565" t="s">
        <v>268</v>
      </c>
      <c r="L24" s="565"/>
      <c r="M24" s="118" t="s">
        <v>265</v>
      </c>
      <c r="N24" s="116" t="s">
        <v>269</v>
      </c>
      <c r="O24" s="117" t="s">
        <v>266</v>
      </c>
      <c r="P24" s="563" t="s">
        <v>215</v>
      </c>
      <c r="Q24" s="564"/>
      <c r="R24" s="563" t="s">
        <v>214</v>
      </c>
      <c r="S24" s="564"/>
      <c r="T24" s="565" t="s">
        <v>216</v>
      </c>
      <c r="U24" s="565"/>
      <c r="V24" s="564"/>
      <c r="W24" s="563" t="s">
        <v>9</v>
      </c>
      <c r="X24" s="564"/>
      <c r="Y24" s="80"/>
      <c r="Z24" s="86"/>
      <c r="AA24" s="86"/>
      <c r="AB24" s="86"/>
      <c r="AC24" s="86"/>
    </row>
    <row r="25" spans="1:29" ht="17.25" customHeight="1">
      <c r="A25" s="258"/>
      <c r="B25" s="285"/>
      <c r="C25" s="258">
        <f>IF(AND(D25&gt;=1,COUNTIF($D$15:$D$21,D25)=0),1,0)</f>
        <v>0</v>
      </c>
      <c r="D25" s="370"/>
      <c r="E25" s="362"/>
      <c r="F25" s="141">
        <v>100</v>
      </c>
      <c r="G25" s="142">
        <v>200</v>
      </c>
      <c r="H25" s="594" t="s">
        <v>115</v>
      </c>
      <c r="I25" s="3">
        <v>100</v>
      </c>
      <c r="J25" s="298">
        <v>1</v>
      </c>
      <c r="K25" s="562">
        <f>IF($D25="","",VLOOKUP($D25,'②名簿'!$B$9:$J$89,2,0))</f>
      </c>
      <c r="L25" s="562"/>
      <c r="M25" s="119" t="s">
        <v>329</v>
      </c>
      <c r="N25" s="111">
        <f>IF($D25="","",VLOOKUP($D25,'②名簿'!$B$9:$J$89,3,0))</f>
      </c>
      <c r="O25" s="131" t="s">
        <v>330</v>
      </c>
      <c r="P25" s="551">
        <f>IF($D25="","",VLOOKUP($D25,'②名簿'!$B$9:$J$89,5,0))</f>
      </c>
      <c r="Q25" s="552"/>
      <c r="R25" s="551">
        <f>IF($D25="","",VLOOKUP($D25,'②名簿'!$B$9:$J$89,9,0))</f>
      </c>
      <c r="S25" s="552"/>
      <c r="T25" s="607">
        <f>IF($D25="","",VLOOKUP($D25,'②名簿'!$B$9:$J$89,6,0))</f>
      </c>
      <c r="U25" s="607"/>
      <c r="V25" s="608"/>
      <c r="W25" s="551">
        <f>IF($D25="","",VLOOKUP($D25,'②名簿'!$B$9:$J$89,8,0))</f>
      </c>
      <c r="X25" s="552"/>
      <c r="Y25" s="104">
        <f aca="true" t="shared" si="1" ref="Y25:Y52">IF(W25="","",IF(AND(W25&gt;F25,W25&lt;=G25),"","×"))</f>
      </c>
      <c r="Z25" s="86"/>
      <c r="AA25" s="86"/>
      <c r="AB25" s="86"/>
      <c r="AC25" s="86"/>
    </row>
    <row r="26" spans="1:29" ht="17.25" customHeight="1">
      <c r="A26" s="258"/>
      <c r="B26" s="285"/>
      <c r="C26" s="258">
        <f aca="true" t="shared" si="2" ref="C26:C50">IF(AND(D26&gt;=1,COUNTIF($D$15:$D$21,D26)=0),1,0)</f>
        <v>0</v>
      </c>
      <c r="D26" s="372"/>
      <c r="E26" s="362"/>
      <c r="F26" s="141">
        <v>100</v>
      </c>
      <c r="G26" s="142">
        <v>200</v>
      </c>
      <c r="H26" s="594"/>
      <c r="I26" s="77" t="s">
        <v>103</v>
      </c>
      <c r="J26" s="308">
        <v>2</v>
      </c>
      <c r="K26" s="556">
        <f>IF($D26="","",VLOOKUP($D26,'②名簿'!$B$9:$J$89,2,0))</f>
      </c>
      <c r="L26" s="556"/>
      <c r="M26" s="129" t="s">
        <v>329</v>
      </c>
      <c r="N26" s="114">
        <f>IF($D26="","",VLOOKUP($D26,'②名簿'!$B$9:$J$89,3,0))</f>
      </c>
      <c r="O26" s="132" t="s">
        <v>330</v>
      </c>
      <c r="P26" s="557">
        <f>IF($D26="","",VLOOKUP($D26,'②名簿'!$B$9:$J$89,5,0))</f>
      </c>
      <c r="Q26" s="558"/>
      <c r="R26" s="557">
        <f>IF($D26="","",VLOOKUP($D26,'②名簿'!$B$9:$J$89,9,0))</f>
      </c>
      <c r="S26" s="558"/>
      <c r="T26" s="597">
        <f>IF($D26="","",VLOOKUP($D26,'②名簿'!$B$9:$J$89,6,0))</f>
      </c>
      <c r="U26" s="597"/>
      <c r="V26" s="598"/>
      <c r="W26" s="557">
        <f>IF($D26="","",VLOOKUP($D26,'②名簿'!$B$9:$J$89,8,0))</f>
      </c>
      <c r="X26" s="558"/>
      <c r="Y26" s="104">
        <f t="shared" si="1"/>
      </c>
      <c r="Z26" s="86"/>
      <c r="AA26" s="86"/>
      <c r="AB26" s="86"/>
      <c r="AC26" s="86"/>
    </row>
    <row r="27" spans="1:29" ht="17.25" customHeight="1">
      <c r="A27" s="258"/>
      <c r="B27" s="285"/>
      <c r="C27" s="258"/>
      <c r="D27" s="375"/>
      <c r="E27" s="362" t="s">
        <v>217</v>
      </c>
      <c r="F27" s="141">
        <v>100</v>
      </c>
      <c r="G27" s="142">
        <v>200</v>
      </c>
      <c r="H27" s="594"/>
      <c r="I27" s="590" t="s">
        <v>105</v>
      </c>
      <c r="J27" s="309">
        <v>1</v>
      </c>
      <c r="K27" s="559">
        <f>IF($D27="","",VLOOKUP($D27,'②名簿'!$B$9:$J$89,2,0))</f>
      </c>
      <c r="L27" s="559"/>
      <c r="M27" s="130" t="s">
        <v>329</v>
      </c>
      <c r="N27" s="115">
        <f>IF($D27="","",VLOOKUP($D27,'②名簿'!$B$9:$J$89,3,0))</f>
      </c>
      <c r="O27" s="133" t="s">
        <v>330</v>
      </c>
      <c r="P27" s="560">
        <f>IF($D27="","",VLOOKUP($D27,'②名簿'!$B$9:$J$89,5,0))</f>
      </c>
      <c r="Q27" s="561"/>
      <c r="R27" s="560">
        <f>IF($D27="","",VLOOKUP($D27,'②名簿'!$B$9:$J$89,9,0))</f>
      </c>
      <c r="S27" s="561"/>
      <c r="T27" s="595">
        <f>IF($D27="","",VLOOKUP($D27,'②名簿'!$B$9:$J$89,6,0))</f>
      </c>
      <c r="U27" s="595"/>
      <c r="V27" s="596"/>
      <c r="W27" s="560">
        <f>IF($D27="","",VLOOKUP($D27,'②名簿'!$B$9:$J$89,8,0))</f>
      </c>
      <c r="X27" s="561"/>
      <c r="Y27" s="104">
        <f t="shared" si="1"/>
      </c>
      <c r="Z27" s="86"/>
      <c r="AA27" s="86"/>
      <c r="AB27" s="86"/>
      <c r="AC27" s="86"/>
    </row>
    <row r="28" spans="1:29" ht="17.25" customHeight="1">
      <c r="A28" s="258"/>
      <c r="B28" s="285"/>
      <c r="C28" s="258"/>
      <c r="D28" s="374"/>
      <c r="E28" s="362"/>
      <c r="F28" s="141">
        <v>100</v>
      </c>
      <c r="G28" s="142">
        <v>200</v>
      </c>
      <c r="H28" s="594"/>
      <c r="I28" s="578"/>
      <c r="J28" s="301">
        <v>2</v>
      </c>
      <c r="K28" s="553">
        <f>IF($D28="","",VLOOKUP($D28,'②名簿'!$B$9:$J$89,2,0))</f>
      </c>
      <c r="L28" s="553"/>
      <c r="M28" s="123" t="s">
        <v>329</v>
      </c>
      <c r="N28" s="113">
        <f>IF($D28="","",VLOOKUP($D28,'②名簿'!$B$9:$J$89,3,0))</f>
      </c>
      <c r="O28" s="134" t="s">
        <v>330</v>
      </c>
      <c r="P28" s="554">
        <f>IF($D28="","",VLOOKUP($D28,'②名簿'!$B$9:$J$89,5,0))</f>
      </c>
      <c r="Q28" s="555"/>
      <c r="R28" s="554">
        <f>IF($D28="","",VLOOKUP($D28,'②名簿'!$B$9:$J$89,9,0))</f>
      </c>
      <c r="S28" s="555"/>
      <c r="T28" s="592">
        <f>IF($D28="","",VLOOKUP($D28,'②名簿'!$B$9:$J$89,6,0))</f>
      </c>
      <c r="U28" s="592"/>
      <c r="V28" s="593"/>
      <c r="W28" s="554">
        <f>IF($D28="","",VLOOKUP($D28,'②名簿'!$B$9:$J$89,8,0))</f>
      </c>
      <c r="X28" s="555"/>
      <c r="Y28" s="104">
        <f t="shared" si="1"/>
      </c>
      <c r="Z28" s="86"/>
      <c r="AA28" s="86"/>
      <c r="AB28" s="86"/>
      <c r="AC28" s="86"/>
    </row>
    <row r="29" spans="1:29" ht="17.25" customHeight="1">
      <c r="A29" s="258"/>
      <c r="B29" s="285"/>
      <c r="C29" s="258">
        <f t="shared" si="2"/>
        <v>0</v>
      </c>
      <c r="D29" s="370"/>
      <c r="E29" s="362"/>
      <c r="F29" s="141">
        <v>90</v>
      </c>
      <c r="G29" s="142">
        <v>100</v>
      </c>
      <c r="H29" s="594"/>
      <c r="I29" s="60">
        <v>100</v>
      </c>
      <c r="J29" s="298">
        <v>1</v>
      </c>
      <c r="K29" s="562">
        <f>IF($D29="","",VLOOKUP($D29,'②名簿'!$B$9:$J$89,2,0))</f>
      </c>
      <c r="L29" s="562"/>
      <c r="M29" s="119" t="s">
        <v>329</v>
      </c>
      <c r="N29" s="111">
        <f>IF($D29="","",VLOOKUP($D29,'②名簿'!$B$9:$J$89,3,0))</f>
      </c>
      <c r="O29" s="131" t="s">
        <v>330</v>
      </c>
      <c r="P29" s="551">
        <f>IF($D29="","",VLOOKUP($D29,'②名簿'!$B$9:$J$89,5,0))</f>
      </c>
      <c r="Q29" s="552"/>
      <c r="R29" s="551">
        <f>IF($D29="","",VLOOKUP($D29,'②名簿'!$B$9:$J$89,9,0))</f>
      </c>
      <c r="S29" s="552"/>
      <c r="T29" s="607">
        <f>IF($D29="","",VLOOKUP($D29,'②名簿'!$B$9:$J$89,6,0))</f>
      </c>
      <c r="U29" s="607"/>
      <c r="V29" s="608"/>
      <c r="W29" s="551">
        <f>IF($D29="","",VLOOKUP($D29,'②名簿'!$B$9:$J$89,8,0))</f>
      </c>
      <c r="X29" s="552"/>
      <c r="Y29" s="104">
        <f t="shared" si="1"/>
      </c>
      <c r="Z29" s="86"/>
      <c r="AA29" s="86"/>
      <c r="AB29" s="86"/>
      <c r="AC29" s="86"/>
    </row>
    <row r="30" spans="1:29" ht="17.25" customHeight="1">
      <c r="A30" s="258"/>
      <c r="B30" s="285"/>
      <c r="C30" s="258">
        <f t="shared" si="2"/>
        <v>0</v>
      </c>
      <c r="D30" s="372"/>
      <c r="E30" s="362"/>
      <c r="F30" s="141">
        <v>90</v>
      </c>
      <c r="G30" s="142">
        <v>100</v>
      </c>
      <c r="H30" s="594"/>
      <c r="I30" s="77" t="s">
        <v>104</v>
      </c>
      <c r="J30" s="308">
        <v>2</v>
      </c>
      <c r="K30" s="556">
        <f>IF($D30="","",VLOOKUP($D30,'②名簿'!$B$9:$J$89,2,0))</f>
      </c>
      <c r="L30" s="556"/>
      <c r="M30" s="129" t="s">
        <v>329</v>
      </c>
      <c r="N30" s="114">
        <f>IF($D30="","",VLOOKUP($D30,'②名簿'!$B$9:$J$89,3,0))</f>
      </c>
      <c r="O30" s="132" t="s">
        <v>330</v>
      </c>
      <c r="P30" s="557">
        <f>IF($D30="","",VLOOKUP($D30,'②名簿'!$B$9:$J$89,5,0))</f>
      </c>
      <c r="Q30" s="558"/>
      <c r="R30" s="557">
        <f>IF($D30="","",VLOOKUP($D30,'②名簿'!$B$9:$J$89,9,0))</f>
      </c>
      <c r="S30" s="558"/>
      <c r="T30" s="597">
        <f>IF($D30="","",VLOOKUP($D30,'②名簿'!$B$9:$J$89,6,0))</f>
      </c>
      <c r="U30" s="597"/>
      <c r="V30" s="598"/>
      <c r="W30" s="557">
        <f>IF($D30="","",VLOOKUP($D30,'②名簿'!$B$9:$J$89,8,0))</f>
      </c>
      <c r="X30" s="558"/>
      <c r="Y30" s="104">
        <f t="shared" si="1"/>
      </c>
      <c r="Z30" s="86"/>
      <c r="AA30" s="86"/>
      <c r="AB30" s="86"/>
      <c r="AC30" s="86"/>
    </row>
    <row r="31" spans="1:29" ht="17.25" customHeight="1">
      <c r="A31" s="258"/>
      <c r="B31" s="285"/>
      <c r="C31" s="258"/>
      <c r="D31" s="375"/>
      <c r="E31" s="362" t="s">
        <v>217</v>
      </c>
      <c r="F31" s="141">
        <v>90</v>
      </c>
      <c r="G31" s="142">
        <v>100</v>
      </c>
      <c r="H31" s="594"/>
      <c r="I31" s="591" t="s">
        <v>105</v>
      </c>
      <c r="J31" s="309">
        <v>1</v>
      </c>
      <c r="K31" s="559">
        <f>IF($D31="","",VLOOKUP($D31,'②名簿'!$B$9:$J$89,2,0))</f>
      </c>
      <c r="L31" s="559"/>
      <c r="M31" s="130" t="s">
        <v>329</v>
      </c>
      <c r="N31" s="115">
        <f>IF($D31="","",VLOOKUP($D31,'②名簿'!$B$9:$J$89,3,0))</f>
      </c>
      <c r="O31" s="133" t="s">
        <v>330</v>
      </c>
      <c r="P31" s="560">
        <f>IF($D31="","",VLOOKUP($D31,'②名簿'!$B$9:$J$89,5,0))</f>
      </c>
      <c r="Q31" s="561"/>
      <c r="R31" s="560">
        <f>IF($D31="","",VLOOKUP($D31,'②名簿'!$B$9:$J$89,9,0))</f>
      </c>
      <c r="S31" s="561"/>
      <c r="T31" s="595">
        <f>IF($D31="","",VLOOKUP($D31,'②名簿'!$B$9:$J$89,6,0))</f>
      </c>
      <c r="U31" s="595"/>
      <c r="V31" s="596"/>
      <c r="W31" s="560">
        <f>IF($D31="","",VLOOKUP($D31,'②名簿'!$B$9:$J$89,8,0))</f>
      </c>
      <c r="X31" s="561"/>
      <c r="Y31" s="104">
        <f t="shared" si="1"/>
      </c>
      <c r="Z31" s="86"/>
      <c r="AA31" s="86"/>
      <c r="AB31" s="86"/>
      <c r="AC31" s="86"/>
    </row>
    <row r="32" spans="1:29" ht="17.25" customHeight="1">
      <c r="A32" s="258"/>
      <c r="B32" s="285"/>
      <c r="C32" s="258"/>
      <c r="D32" s="374"/>
      <c r="E32" s="362"/>
      <c r="F32" s="141">
        <v>90</v>
      </c>
      <c r="G32" s="142">
        <v>100</v>
      </c>
      <c r="H32" s="594"/>
      <c r="I32" s="578"/>
      <c r="J32" s="301">
        <v>2</v>
      </c>
      <c r="K32" s="553">
        <f>IF($D32="","",VLOOKUP($D32,'②名簿'!$B$9:$J$89,2,0))</f>
      </c>
      <c r="L32" s="553"/>
      <c r="M32" s="123" t="s">
        <v>329</v>
      </c>
      <c r="N32" s="113">
        <f>IF($D32="","",VLOOKUP($D32,'②名簿'!$B$9:$J$89,3,0))</f>
      </c>
      <c r="O32" s="134" t="s">
        <v>330</v>
      </c>
      <c r="P32" s="554">
        <f>IF($D32="","",VLOOKUP($D32,'②名簿'!$B$9:$J$89,5,0))</f>
      </c>
      <c r="Q32" s="555"/>
      <c r="R32" s="554">
        <f>IF($D32="","",VLOOKUP($D32,'②名簿'!$B$9:$J$89,9,0))</f>
      </c>
      <c r="S32" s="555"/>
      <c r="T32" s="592">
        <f>IF($D32="","",VLOOKUP($D32,'②名簿'!$B$9:$J$89,6,0))</f>
      </c>
      <c r="U32" s="592"/>
      <c r="V32" s="593"/>
      <c r="W32" s="554">
        <f>IF($D32="","",VLOOKUP($D32,'②名簿'!$B$9:$J$89,8,0))</f>
      </c>
      <c r="X32" s="555"/>
      <c r="Y32" s="104">
        <f t="shared" si="1"/>
      </c>
      <c r="Z32" s="86"/>
      <c r="AA32" s="86"/>
      <c r="AB32" s="86"/>
      <c r="AC32" s="86"/>
    </row>
    <row r="33" spans="1:29" ht="17.25" customHeight="1">
      <c r="A33" s="258"/>
      <c r="B33" s="285"/>
      <c r="C33" s="258">
        <f t="shared" si="2"/>
        <v>0</v>
      </c>
      <c r="D33" s="370"/>
      <c r="E33" s="362"/>
      <c r="F33" s="141">
        <v>81</v>
      </c>
      <c r="G33" s="142">
        <v>90</v>
      </c>
      <c r="H33" s="594"/>
      <c r="I33" s="3">
        <v>90</v>
      </c>
      <c r="J33" s="298">
        <v>1</v>
      </c>
      <c r="K33" s="562">
        <f>IF($D33="","",VLOOKUP($D33,'②名簿'!$B$9:$J$89,2,0))</f>
      </c>
      <c r="L33" s="562"/>
      <c r="M33" s="119" t="s">
        <v>329</v>
      </c>
      <c r="N33" s="111">
        <f>IF($D33="","",VLOOKUP($D33,'②名簿'!$B$9:$J$89,3,0))</f>
      </c>
      <c r="O33" s="131" t="s">
        <v>330</v>
      </c>
      <c r="P33" s="551">
        <f>IF($D33="","",VLOOKUP($D33,'②名簿'!$B$9:$J$89,5,0))</f>
      </c>
      <c r="Q33" s="552"/>
      <c r="R33" s="551">
        <f>IF($D33="","",VLOOKUP($D33,'②名簿'!$B$9:$J$89,9,0))</f>
      </c>
      <c r="S33" s="552"/>
      <c r="T33" s="607">
        <f>IF($D33="","",VLOOKUP($D33,'②名簿'!$B$9:$J$89,6,0))</f>
      </c>
      <c r="U33" s="607"/>
      <c r="V33" s="608"/>
      <c r="W33" s="551">
        <f>IF($D33="","",VLOOKUP($D33,'②名簿'!$B$9:$J$89,8,0))</f>
      </c>
      <c r="X33" s="552"/>
      <c r="Y33" s="104">
        <f t="shared" si="1"/>
      </c>
      <c r="Z33" s="86"/>
      <c r="AA33" s="86"/>
      <c r="AB33" s="86"/>
      <c r="AC33" s="86"/>
    </row>
    <row r="34" spans="1:29" ht="17.25" customHeight="1">
      <c r="A34" s="258"/>
      <c r="B34" s="285"/>
      <c r="C34" s="258">
        <f t="shared" si="2"/>
        <v>0</v>
      </c>
      <c r="D34" s="372"/>
      <c r="E34" s="362"/>
      <c r="F34" s="141">
        <v>81</v>
      </c>
      <c r="G34" s="142">
        <v>90</v>
      </c>
      <c r="H34" s="594"/>
      <c r="I34" s="77" t="s">
        <v>221</v>
      </c>
      <c r="J34" s="308">
        <v>2</v>
      </c>
      <c r="K34" s="556">
        <f>IF($D34="","",VLOOKUP($D34,'②名簿'!$B$9:$J$89,2,0))</f>
      </c>
      <c r="L34" s="556"/>
      <c r="M34" s="129" t="s">
        <v>329</v>
      </c>
      <c r="N34" s="114">
        <f>IF($D34="","",VLOOKUP($D34,'②名簿'!$B$9:$J$89,3,0))</f>
      </c>
      <c r="O34" s="132" t="s">
        <v>330</v>
      </c>
      <c r="P34" s="557">
        <f>IF($D34="","",VLOOKUP($D34,'②名簿'!$B$9:$J$89,5,0))</f>
      </c>
      <c r="Q34" s="558"/>
      <c r="R34" s="557">
        <f>IF($D34="","",VLOOKUP($D34,'②名簿'!$B$9:$J$89,9,0))</f>
      </c>
      <c r="S34" s="558"/>
      <c r="T34" s="597">
        <f>IF($D34="","",VLOOKUP($D34,'②名簿'!$B$9:$J$89,6,0))</f>
      </c>
      <c r="U34" s="597"/>
      <c r="V34" s="598"/>
      <c r="W34" s="557">
        <f>IF($D34="","",VLOOKUP($D34,'②名簿'!$B$9:$J$89,8,0))</f>
      </c>
      <c r="X34" s="558"/>
      <c r="Y34" s="104">
        <f t="shared" si="1"/>
      </c>
      <c r="Z34" s="86"/>
      <c r="AA34" s="86"/>
      <c r="AB34" s="86"/>
      <c r="AC34" s="86"/>
    </row>
    <row r="35" spans="1:29" ht="17.25" customHeight="1">
      <c r="A35" s="258"/>
      <c r="B35" s="285"/>
      <c r="C35" s="258"/>
      <c r="D35" s="375"/>
      <c r="E35" s="362" t="s">
        <v>217</v>
      </c>
      <c r="F35" s="141">
        <v>81</v>
      </c>
      <c r="G35" s="142">
        <v>90</v>
      </c>
      <c r="H35" s="594"/>
      <c r="I35" s="591" t="s">
        <v>105</v>
      </c>
      <c r="J35" s="309">
        <v>1</v>
      </c>
      <c r="K35" s="559">
        <f>IF($D35="","",VLOOKUP($D35,'②名簿'!$B$9:$J$89,2,0))</f>
      </c>
      <c r="L35" s="559"/>
      <c r="M35" s="130" t="s">
        <v>329</v>
      </c>
      <c r="N35" s="115">
        <f>IF($D35="","",VLOOKUP($D35,'②名簿'!$B$9:$J$89,3,0))</f>
      </c>
      <c r="O35" s="133" t="s">
        <v>330</v>
      </c>
      <c r="P35" s="560">
        <f>IF($D35="","",VLOOKUP($D35,'②名簿'!$B$9:$J$89,5,0))</f>
      </c>
      <c r="Q35" s="561"/>
      <c r="R35" s="560">
        <f>IF($D35="","",VLOOKUP($D35,'②名簿'!$B$9:$J$89,9,0))</f>
      </c>
      <c r="S35" s="561"/>
      <c r="T35" s="595">
        <f>IF($D35="","",VLOOKUP($D35,'②名簿'!$B$9:$J$89,6,0))</f>
      </c>
      <c r="U35" s="595"/>
      <c r="V35" s="596"/>
      <c r="W35" s="560">
        <f>IF($D35="","",VLOOKUP($D35,'②名簿'!$B$9:$J$89,8,0))</f>
      </c>
      <c r="X35" s="561"/>
      <c r="Y35" s="104">
        <f t="shared" si="1"/>
      </c>
      <c r="Z35" s="86"/>
      <c r="AA35" s="86"/>
      <c r="AB35" s="86"/>
      <c r="AC35" s="86"/>
    </row>
    <row r="36" spans="1:29" ht="17.25" customHeight="1">
      <c r="A36" s="258"/>
      <c r="B36" s="285"/>
      <c r="C36" s="258"/>
      <c r="D36" s="374"/>
      <c r="E36" s="362"/>
      <c r="F36" s="141">
        <v>81</v>
      </c>
      <c r="G36" s="142">
        <v>90</v>
      </c>
      <c r="H36" s="594"/>
      <c r="I36" s="578"/>
      <c r="J36" s="301">
        <v>2</v>
      </c>
      <c r="K36" s="553">
        <f>IF($D36="","",VLOOKUP($D36,'②名簿'!$B$9:$J$89,2,0))</f>
      </c>
      <c r="L36" s="553"/>
      <c r="M36" s="123" t="s">
        <v>329</v>
      </c>
      <c r="N36" s="113">
        <f>IF($D36="","",VLOOKUP($D36,'②名簿'!$B$9:$J$89,3,0))</f>
      </c>
      <c r="O36" s="134" t="s">
        <v>330</v>
      </c>
      <c r="P36" s="554">
        <f>IF($D36="","",VLOOKUP($D36,'②名簿'!$B$9:$J$89,5,0))</f>
      </c>
      <c r="Q36" s="555"/>
      <c r="R36" s="554">
        <f>IF($D36="","",VLOOKUP($D36,'②名簿'!$B$9:$J$89,9,0))</f>
      </c>
      <c r="S36" s="555"/>
      <c r="T36" s="592">
        <f>IF($D36="","",VLOOKUP($D36,'②名簿'!$B$9:$J$89,6,0))</f>
      </c>
      <c r="U36" s="592"/>
      <c r="V36" s="593"/>
      <c r="W36" s="554">
        <f>IF($D36="","",VLOOKUP($D36,'②名簿'!$B$9:$J$89,8,0))</f>
      </c>
      <c r="X36" s="555"/>
      <c r="Y36" s="104">
        <f t="shared" si="1"/>
      </c>
      <c r="Z36" s="86"/>
      <c r="AA36" s="86"/>
      <c r="AB36" s="86"/>
      <c r="AC36" s="86"/>
    </row>
    <row r="37" spans="1:29" ht="17.25" customHeight="1">
      <c r="A37" s="258"/>
      <c r="B37" s="285"/>
      <c r="C37" s="258">
        <f t="shared" si="2"/>
        <v>0</v>
      </c>
      <c r="D37" s="370"/>
      <c r="E37" s="362"/>
      <c r="F37" s="141">
        <v>73</v>
      </c>
      <c r="G37" s="142">
        <v>81</v>
      </c>
      <c r="H37" s="594"/>
      <c r="I37" s="3">
        <v>81</v>
      </c>
      <c r="J37" s="298">
        <v>1</v>
      </c>
      <c r="K37" s="562">
        <f>IF($D37="","",VLOOKUP($D37,'②名簿'!$B$9:$J$89,2,0))</f>
      </c>
      <c r="L37" s="562"/>
      <c r="M37" s="119" t="s">
        <v>329</v>
      </c>
      <c r="N37" s="111">
        <f>IF($D37="","",VLOOKUP($D37,'②名簿'!$B$9:$J$89,3,0))</f>
      </c>
      <c r="O37" s="131" t="s">
        <v>330</v>
      </c>
      <c r="P37" s="551">
        <f>IF($D37="","",VLOOKUP($D37,'②名簿'!$B$9:$J$89,5,0))</f>
      </c>
      <c r="Q37" s="552"/>
      <c r="R37" s="551">
        <f>IF($D37="","",VLOOKUP($D37,'②名簿'!$B$9:$J$89,9,0))</f>
      </c>
      <c r="S37" s="552"/>
      <c r="T37" s="607">
        <f>IF($D37="","",VLOOKUP($D37,'②名簿'!$B$9:$J$89,6,0))</f>
      </c>
      <c r="U37" s="607"/>
      <c r="V37" s="608"/>
      <c r="W37" s="551">
        <f>IF($D37="","",VLOOKUP($D37,'②名簿'!$B$9:$J$89,8,0))</f>
      </c>
      <c r="X37" s="552"/>
      <c r="Y37" s="104">
        <f t="shared" si="1"/>
      </c>
      <c r="Z37" s="86"/>
      <c r="AA37" s="86"/>
      <c r="AB37" s="86"/>
      <c r="AC37" s="86"/>
    </row>
    <row r="38" spans="1:29" ht="17.25" customHeight="1">
      <c r="A38" s="258"/>
      <c r="B38" s="285"/>
      <c r="C38" s="258">
        <f t="shared" si="2"/>
        <v>0</v>
      </c>
      <c r="D38" s="372"/>
      <c r="E38" s="362"/>
      <c r="F38" s="141">
        <v>73</v>
      </c>
      <c r="G38" s="142">
        <v>81</v>
      </c>
      <c r="H38" s="594"/>
      <c r="I38" s="77" t="s">
        <v>104</v>
      </c>
      <c r="J38" s="308">
        <v>2</v>
      </c>
      <c r="K38" s="556">
        <f>IF($D38="","",VLOOKUP($D38,'②名簿'!$B$9:$J$89,2,0))</f>
      </c>
      <c r="L38" s="556"/>
      <c r="M38" s="129" t="s">
        <v>329</v>
      </c>
      <c r="N38" s="114">
        <f>IF($D38="","",VLOOKUP($D38,'②名簿'!$B$9:$J$89,3,0))</f>
      </c>
      <c r="O38" s="132" t="s">
        <v>330</v>
      </c>
      <c r="P38" s="557">
        <f>IF($D38="","",VLOOKUP($D38,'②名簿'!$B$9:$J$89,5,0))</f>
      </c>
      <c r="Q38" s="558"/>
      <c r="R38" s="557">
        <f>IF($D38="","",VLOOKUP($D38,'②名簿'!$B$9:$J$89,9,0))</f>
      </c>
      <c r="S38" s="558"/>
      <c r="T38" s="597">
        <f>IF($D38="","",VLOOKUP($D38,'②名簿'!$B$9:$J$89,6,0))</f>
      </c>
      <c r="U38" s="597"/>
      <c r="V38" s="598"/>
      <c r="W38" s="557">
        <f>IF($D38="","",VLOOKUP($D38,'②名簿'!$B$9:$J$89,8,0))</f>
      </c>
      <c r="X38" s="558"/>
      <c r="Y38" s="104">
        <f t="shared" si="1"/>
      </c>
      <c r="Z38" s="86"/>
      <c r="AA38" s="86"/>
      <c r="AB38" s="86"/>
      <c r="AC38" s="86"/>
    </row>
    <row r="39" spans="1:29" ht="17.25" customHeight="1">
      <c r="A39" s="258"/>
      <c r="B39" s="285"/>
      <c r="C39" s="258"/>
      <c r="D39" s="375"/>
      <c r="E39" s="362" t="s">
        <v>217</v>
      </c>
      <c r="F39" s="141">
        <v>73</v>
      </c>
      <c r="G39" s="142">
        <v>81</v>
      </c>
      <c r="H39" s="594"/>
      <c r="I39" s="591" t="s">
        <v>105</v>
      </c>
      <c r="J39" s="309">
        <v>1</v>
      </c>
      <c r="K39" s="559">
        <f>IF($D39="","",VLOOKUP($D39,'②名簿'!$B$9:$J$89,2,0))</f>
      </c>
      <c r="L39" s="559"/>
      <c r="M39" s="130" t="s">
        <v>329</v>
      </c>
      <c r="N39" s="115">
        <f>IF($D39="","",VLOOKUP($D39,'②名簿'!$B$9:$J$89,3,0))</f>
      </c>
      <c r="O39" s="133" t="s">
        <v>330</v>
      </c>
      <c r="P39" s="560">
        <f>IF($D39="","",VLOOKUP($D39,'②名簿'!$B$9:$J$89,5,0))</f>
      </c>
      <c r="Q39" s="561"/>
      <c r="R39" s="560">
        <f>IF($D39="","",VLOOKUP($D39,'②名簿'!$B$9:$J$89,9,0))</f>
      </c>
      <c r="S39" s="561"/>
      <c r="T39" s="595">
        <f>IF($D39="","",VLOOKUP($D39,'②名簿'!$B$9:$J$89,6,0))</f>
      </c>
      <c r="U39" s="595"/>
      <c r="V39" s="596"/>
      <c r="W39" s="560">
        <f>IF($D39="","",VLOOKUP($D39,'②名簿'!$B$9:$J$89,8,0))</f>
      </c>
      <c r="X39" s="561"/>
      <c r="Y39" s="104">
        <f t="shared" si="1"/>
      </c>
      <c r="Z39" s="86"/>
      <c r="AA39" s="86"/>
      <c r="AB39" s="86"/>
      <c r="AC39" s="86"/>
    </row>
    <row r="40" spans="1:29" ht="17.25" customHeight="1">
      <c r="A40" s="258"/>
      <c r="B40" s="285"/>
      <c r="C40" s="258"/>
      <c r="D40" s="374"/>
      <c r="E40" s="362"/>
      <c r="F40" s="141">
        <v>73</v>
      </c>
      <c r="G40" s="142">
        <v>81</v>
      </c>
      <c r="H40" s="594"/>
      <c r="I40" s="578"/>
      <c r="J40" s="301">
        <v>2</v>
      </c>
      <c r="K40" s="553">
        <f>IF($D40="","",VLOOKUP($D40,'②名簿'!$B$9:$J$89,2,0))</f>
      </c>
      <c r="L40" s="553"/>
      <c r="M40" s="123" t="s">
        <v>329</v>
      </c>
      <c r="N40" s="113">
        <f>IF($D40="","",VLOOKUP($D40,'②名簿'!$B$9:$J$89,3,0))</f>
      </c>
      <c r="O40" s="134" t="s">
        <v>330</v>
      </c>
      <c r="P40" s="554">
        <f>IF($D40="","",VLOOKUP($D40,'②名簿'!$B$9:$J$89,5,0))</f>
      </c>
      <c r="Q40" s="555"/>
      <c r="R40" s="554">
        <f>IF($D40="","",VLOOKUP($D40,'②名簿'!$B$9:$J$89,9,0))</f>
      </c>
      <c r="S40" s="555"/>
      <c r="T40" s="592">
        <f>IF($D40="","",VLOOKUP($D40,'②名簿'!$B$9:$J$89,6,0))</f>
      </c>
      <c r="U40" s="592"/>
      <c r="V40" s="593"/>
      <c r="W40" s="554">
        <f>IF($D40="","",VLOOKUP($D40,'②名簿'!$B$9:$J$89,8,0))</f>
      </c>
      <c r="X40" s="555"/>
      <c r="Y40" s="104">
        <f t="shared" si="1"/>
      </c>
      <c r="Z40" s="86"/>
      <c r="AA40" s="86"/>
      <c r="AB40" s="86"/>
      <c r="AC40" s="86"/>
    </row>
    <row r="41" spans="1:29" ht="17.25" customHeight="1">
      <c r="A41" s="258"/>
      <c r="B41" s="285"/>
      <c r="C41" s="258">
        <f t="shared" si="2"/>
        <v>0</v>
      </c>
      <c r="D41" s="370"/>
      <c r="E41" s="362"/>
      <c r="F41" s="141">
        <v>66</v>
      </c>
      <c r="G41" s="142">
        <v>73</v>
      </c>
      <c r="H41" s="594"/>
      <c r="I41" s="3">
        <v>73</v>
      </c>
      <c r="J41" s="298">
        <v>1</v>
      </c>
      <c r="K41" s="562">
        <f>IF($D41="","",VLOOKUP($D41,'②名簿'!$B$9:$J$89,2,0))</f>
      </c>
      <c r="L41" s="562"/>
      <c r="M41" s="119" t="s">
        <v>329</v>
      </c>
      <c r="N41" s="111">
        <f>IF($D41="","",VLOOKUP($D41,'②名簿'!$B$9:$J$89,3,0))</f>
      </c>
      <c r="O41" s="131" t="s">
        <v>330</v>
      </c>
      <c r="P41" s="551">
        <f>IF($D41="","",VLOOKUP($D41,'②名簿'!$B$9:$J$89,5,0))</f>
      </c>
      <c r="Q41" s="552"/>
      <c r="R41" s="551">
        <f>IF($D41="","",VLOOKUP($D41,'②名簿'!$B$9:$J$89,9,0))</f>
      </c>
      <c r="S41" s="552"/>
      <c r="T41" s="607">
        <f>IF($D41="","",VLOOKUP($D41,'②名簿'!$B$9:$J$89,6,0))</f>
      </c>
      <c r="U41" s="607"/>
      <c r="V41" s="608"/>
      <c r="W41" s="551">
        <f>IF($D41="","",VLOOKUP($D41,'②名簿'!$B$9:$J$89,8,0))</f>
      </c>
      <c r="X41" s="552"/>
      <c r="Y41" s="104">
        <f t="shared" si="1"/>
      </c>
      <c r="Z41" s="86"/>
      <c r="AA41" s="86"/>
      <c r="AB41" s="86"/>
      <c r="AC41" s="86"/>
    </row>
    <row r="42" spans="1:29" ht="17.25" customHeight="1">
      <c r="A42" s="258"/>
      <c r="B42" s="285"/>
      <c r="C42" s="258">
        <f t="shared" si="2"/>
        <v>0</v>
      </c>
      <c r="D42" s="372"/>
      <c r="E42" s="362"/>
      <c r="F42" s="141">
        <v>66</v>
      </c>
      <c r="G42" s="142">
        <v>73</v>
      </c>
      <c r="H42" s="594"/>
      <c r="I42" s="77" t="s">
        <v>222</v>
      </c>
      <c r="J42" s="308">
        <v>2</v>
      </c>
      <c r="K42" s="556">
        <f>IF($D42="","",VLOOKUP($D42,'②名簿'!$B$9:$J$89,2,0))</f>
      </c>
      <c r="L42" s="556"/>
      <c r="M42" s="129" t="s">
        <v>329</v>
      </c>
      <c r="N42" s="114">
        <f>IF($D42="","",VLOOKUP($D42,'②名簿'!$B$9:$J$89,3,0))</f>
      </c>
      <c r="O42" s="132" t="s">
        <v>330</v>
      </c>
      <c r="P42" s="557">
        <f>IF($D42="","",VLOOKUP($D42,'②名簿'!$B$9:$J$89,5,0))</f>
      </c>
      <c r="Q42" s="558"/>
      <c r="R42" s="557">
        <f>IF($D42="","",VLOOKUP($D42,'②名簿'!$B$9:$J$89,9,0))</f>
      </c>
      <c r="S42" s="558"/>
      <c r="T42" s="597">
        <f>IF($D42="","",VLOOKUP($D42,'②名簿'!$B$9:$J$89,6,0))</f>
      </c>
      <c r="U42" s="597"/>
      <c r="V42" s="598"/>
      <c r="W42" s="557">
        <f>IF($D42="","",VLOOKUP($D42,'②名簿'!$B$9:$J$89,8,0))</f>
      </c>
      <c r="X42" s="558"/>
      <c r="Y42" s="104">
        <f t="shared" si="1"/>
      </c>
      <c r="Z42" s="86"/>
      <c r="AA42" s="86"/>
      <c r="AB42" s="86"/>
      <c r="AC42" s="86"/>
    </row>
    <row r="43" spans="1:29" ht="17.25" customHeight="1">
      <c r="A43" s="258"/>
      <c r="B43" s="285"/>
      <c r="C43" s="258"/>
      <c r="D43" s="375"/>
      <c r="E43" s="362" t="s">
        <v>217</v>
      </c>
      <c r="F43" s="141">
        <v>66</v>
      </c>
      <c r="G43" s="142">
        <v>73</v>
      </c>
      <c r="H43" s="594"/>
      <c r="I43" s="591" t="s">
        <v>105</v>
      </c>
      <c r="J43" s="309">
        <v>1</v>
      </c>
      <c r="K43" s="559">
        <f>IF($D43="","",VLOOKUP($D43,'②名簿'!$B$9:$J$89,2,0))</f>
      </c>
      <c r="L43" s="559"/>
      <c r="M43" s="130" t="s">
        <v>329</v>
      </c>
      <c r="N43" s="115">
        <f>IF($D43="","",VLOOKUP($D43,'②名簿'!$B$9:$J$89,3,0))</f>
      </c>
      <c r="O43" s="133" t="s">
        <v>330</v>
      </c>
      <c r="P43" s="560">
        <f>IF($D43="","",VLOOKUP($D43,'②名簿'!$B$9:$J$89,5,0))</f>
      </c>
      <c r="Q43" s="561"/>
      <c r="R43" s="560">
        <f>IF($D43="","",VLOOKUP($D43,'②名簿'!$B$9:$J$89,9,0))</f>
      </c>
      <c r="S43" s="561"/>
      <c r="T43" s="595">
        <f>IF($D43="","",VLOOKUP($D43,'②名簿'!$B$9:$J$89,6,0))</f>
      </c>
      <c r="U43" s="595"/>
      <c r="V43" s="596"/>
      <c r="W43" s="560">
        <f>IF($D43="","",VLOOKUP($D43,'②名簿'!$B$9:$J$89,8,0))</f>
      </c>
      <c r="X43" s="561"/>
      <c r="Y43" s="104">
        <f t="shared" si="1"/>
      </c>
      <c r="Z43" s="86"/>
      <c r="AA43" s="86"/>
      <c r="AB43" s="86"/>
      <c r="AC43" s="86"/>
    </row>
    <row r="44" spans="1:29" ht="17.25" customHeight="1">
      <c r="A44" s="258"/>
      <c r="B44" s="285"/>
      <c r="C44" s="258"/>
      <c r="D44" s="374"/>
      <c r="E44" s="362"/>
      <c r="F44" s="141">
        <v>66</v>
      </c>
      <c r="G44" s="142">
        <v>73</v>
      </c>
      <c r="H44" s="594"/>
      <c r="I44" s="578"/>
      <c r="J44" s="301">
        <v>2</v>
      </c>
      <c r="K44" s="553">
        <f>IF($D44="","",VLOOKUP($D44,'②名簿'!$B$9:$J$89,2,0))</f>
      </c>
      <c r="L44" s="553"/>
      <c r="M44" s="123" t="s">
        <v>329</v>
      </c>
      <c r="N44" s="113">
        <f>IF($D44="","",VLOOKUP($D44,'②名簿'!$B$9:$J$89,3,0))</f>
      </c>
      <c r="O44" s="134" t="s">
        <v>330</v>
      </c>
      <c r="P44" s="554">
        <f>IF($D44="","",VLOOKUP($D44,'②名簿'!$B$9:$J$89,5,0))</f>
      </c>
      <c r="Q44" s="555"/>
      <c r="R44" s="554">
        <f>IF($D44="","",VLOOKUP($D44,'②名簿'!$B$9:$J$89,9,0))</f>
      </c>
      <c r="S44" s="555"/>
      <c r="T44" s="592">
        <f>IF($D44="","",VLOOKUP($D44,'②名簿'!$B$9:$J$89,6,0))</f>
      </c>
      <c r="U44" s="592"/>
      <c r="V44" s="593"/>
      <c r="W44" s="554">
        <f>IF($D44="","",VLOOKUP($D44,'②名簿'!$B$9:$J$89,8,0))</f>
      </c>
      <c r="X44" s="555"/>
      <c r="Y44" s="104">
        <f t="shared" si="1"/>
      </c>
      <c r="Z44" s="86"/>
      <c r="AA44" s="86"/>
      <c r="AB44" s="86"/>
      <c r="AC44" s="86"/>
    </row>
    <row r="45" spans="1:29" ht="17.25" customHeight="1">
      <c r="A45" s="258"/>
      <c r="B45" s="285"/>
      <c r="C45" s="258">
        <f t="shared" si="2"/>
        <v>0</v>
      </c>
      <c r="D45" s="370"/>
      <c r="E45" s="362"/>
      <c r="F45" s="141">
        <v>60</v>
      </c>
      <c r="G45" s="142">
        <v>66</v>
      </c>
      <c r="H45" s="594"/>
      <c r="I45" s="3">
        <v>66</v>
      </c>
      <c r="J45" s="298">
        <v>1</v>
      </c>
      <c r="K45" s="562">
        <f>IF($D45="","",VLOOKUP($D45,'②名簿'!$B$9:$J$89,2,0))</f>
      </c>
      <c r="L45" s="562"/>
      <c r="M45" s="119" t="s">
        <v>329</v>
      </c>
      <c r="N45" s="111">
        <f>IF($D45="","",VLOOKUP($D45,'②名簿'!$B$9:$J$89,3,0))</f>
      </c>
      <c r="O45" s="131" t="s">
        <v>330</v>
      </c>
      <c r="P45" s="551">
        <f>IF($D45="","",VLOOKUP($D45,'②名簿'!$B$9:$J$89,5,0))</f>
      </c>
      <c r="Q45" s="552"/>
      <c r="R45" s="551">
        <f>IF($D45="","",VLOOKUP($D45,'②名簿'!$B$9:$J$89,9,0))</f>
      </c>
      <c r="S45" s="552"/>
      <c r="T45" s="607">
        <f>IF($D45="","",VLOOKUP($D45,'②名簿'!$B$9:$J$89,6,0))</f>
      </c>
      <c r="U45" s="607"/>
      <c r="V45" s="608"/>
      <c r="W45" s="551">
        <f>IF($D45="","",VLOOKUP($D45,'②名簿'!$B$9:$J$89,8,0))</f>
      </c>
      <c r="X45" s="552"/>
      <c r="Y45" s="104">
        <f t="shared" si="1"/>
      </c>
      <c r="Z45" s="86"/>
      <c r="AA45" s="86"/>
      <c r="AB45" s="86"/>
      <c r="AC45" s="86"/>
    </row>
    <row r="46" spans="1:29" ht="17.25" customHeight="1">
      <c r="A46" s="258"/>
      <c r="B46" s="285"/>
      <c r="C46" s="258">
        <f t="shared" si="2"/>
        <v>0</v>
      </c>
      <c r="D46" s="372"/>
      <c r="E46" s="362"/>
      <c r="F46" s="141">
        <v>60</v>
      </c>
      <c r="G46" s="142">
        <v>66</v>
      </c>
      <c r="H46" s="594"/>
      <c r="I46" s="77" t="s">
        <v>223</v>
      </c>
      <c r="J46" s="308">
        <v>2</v>
      </c>
      <c r="K46" s="556">
        <f>IF($D46="","",VLOOKUP($D46,'②名簿'!$B$9:$J$89,2,0))</f>
      </c>
      <c r="L46" s="556"/>
      <c r="M46" s="129" t="s">
        <v>329</v>
      </c>
      <c r="N46" s="114">
        <f>IF($D46="","",VLOOKUP($D46,'②名簿'!$B$9:$J$89,3,0))</f>
      </c>
      <c r="O46" s="132" t="s">
        <v>330</v>
      </c>
      <c r="P46" s="557">
        <f>IF($D46="","",VLOOKUP($D46,'②名簿'!$B$9:$J$89,5,0))</f>
      </c>
      <c r="Q46" s="558"/>
      <c r="R46" s="557">
        <f>IF($D46="","",VLOOKUP($D46,'②名簿'!$B$9:$J$89,9,0))</f>
      </c>
      <c r="S46" s="558"/>
      <c r="T46" s="597">
        <f>IF($D46="","",VLOOKUP($D46,'②名簿'!$B$9:$J$89,6,0))</f>
      </c>
      <c r="U46" s="597"/>
      <c r="V46" s="598"/>
      <c r="W46" s="557">
        <f>IF($D46="","",VLOOKUP($D46,'②名簿'!$B$9:$J$89,8,0))</f>
      </c>
      <c r="X46" s="558"/>
      <c r="Y46" s="104">
        <f t="shared" si="1"/>
      </c>
      <c r="Z46" s="86"/>
      <c r="AA46" s="86"/>
      <c r="AB46" s="86"/>
      <c r="AC46" s="86"/>
    </row>
    <row r="47" spans="1:29" ht="17.25" customHeight="1">
      <c r="A47" s="258"/>
      <c r="B47" s="285"/>
      <c r="C47" s="258"/>
      <c r="D47" s="375"/>
      <c r="E47" s="362" t="s">
        <v>217</v>
      </c>
      <c r="F47" s="141">
        <v>60</v>
      </c>
      <c r="G47" s="142">
        <v>66</v>
      </c>
      <c r="H47" s="594"/>
      <c r="I47" s="591" t="s">
        <v>105</v>
      </c>
      <c r="J47" s="309">
        <v>1</v>
      </c>
      <c r="K47" s="559">
        <f>IF($D47="","",VLOOKUP($D47,'②名簿'!$B$9:$J$89,2,0))</f>
      </c>
      <c r="L47" s="559"/>
      <c r="M47" s="130" t="s">
        <v>329</v>
      </c>
      <c r="N47" s="115">
        <f>IF($D47="","",VLOOKUP($D47,'②名簿'!$B$9:$J$89,3,0))</f>
      </c>
      <c r="O47" s="133" t="s">
        <v>330</v>
      </c>
      <c r="P47" s="560">
        <f>IF($D47="","",VLOOKUP($D47,'②名簿'!$B$9:$J$89,5,0))</f>
      </c>
      <c r="Q47" s="561"/>
      <c r="R47" s="560">
        <f>IF($D47="","",VLOOKUP($D47,'②名簿'!$B$9:$J$89,9,0))</f>
      </c>
      <c r="S47" s="561"/>
      <c r="T47" s="595">
        <f>IF($D47="","",VLOOKUP($D47,'②名簿'!$B$9:$J$89,6,0))</f>
      </c>
      <c r="U47" s="595"/>
      <c r="V47" s="596"/>
      <c r="W47" s="560">
        <f>IF($D47="","",VLOOKUP($D47,'②名簿'!$B$9:$J$89,8,0))</f>
      </c>
      <c r="X47" s="561"/>
      <c r="Y47" s="104">
        <f t="shared" si="1"/>
      </c>
      <c r="Z47" s="86"/>
      <c r="AA47" s="86"/>
      <c r="AB47" s="86"/>
      <c r="AC47" s="86"/>
    </row>
    <row r="48" spans="1:29" ht="17.25" customHeight="1">
      <c r="A48" s="258"/>
      <c r="B48" s="285"/>
      <c r="C48" s="258"/>
      <c r="D48" s="374"/>
      <c r="E48" s="362"/>
      <c r="F48" s="141">
        <v>60</v>
      </c>
      <c r="G48" s="142">
        <v>66</v>
      </c>
      <c r="H48" s="594"/>
      <c r="I48" s="578"/>
      <c r="J48" s="301">
        <v>2</v>
      </c>
      <c r="K48" s="553">
        <f>IF($D48="","",VLOOKUP($D48,'②名簿'!$B$9:$J$89,2,0))</f>
      </c>
      <c r="L48" s="553"/>
      <c r="M48" s="123" t="s">
        <v>329</v>
      </c>
      <c r="N48" s="113">
        <f>IF($D48="","",VLOOKUP($D48,'②名簿'!$B$9:$J$89,3,0))</f>
      </c>
      <c r="O48" s="134" t="s">
        <v>330</v>
      </c>
      <c r="P48" s="554">
        <f>IF($D48="","",VLOOKUP($D48,'②名簿'!$B$9:$J$89,5,0))</f>
      </c>
      <c r="Q48" s="555"/>
      <c r="R48" s="554">
        <f>IF($D48="","",VLOOKUP($D48,'②名簿'!$B$9:$J$89,9,0))</f>
      </c>
      <c r="S48" s="555"/>
      <c r="T48" s="592">
        <f>IF($D48="","",VLOOKUP($D48,'②名簿'!$B$9:$J$89,6,0))</f>
      </c>
      <c r="U48" s="592"/>
      <c r="V48" s="593"/>
      <c r="W48" s="554">
        <f>IF($D48="","",VLOOKUP($D48,'②名簿'!$B$9:$J$89,8,0))</f>
      </c>
      <c r="X48" s="555"/>
      <c r="Y48" s="104">
        <f t="shared" si="1"/>
      </c>
      <c r="Z48" s="86"/>
      <c r="AA48" s="86"/>
      <c r="AB48" s="86"/>
      <c r="AC48" s="86"/>
    </row>
    <row r="49" spans="1:29" ht="17.25" customHeight="1">
      <c r="A49" s="258"/>
      <c r="B49" s="285"/>
      <c r="C49" s="258">
        <f t="shared" si="2"/>
        <v>0</v>
      </c>
      <c r="D49" s="370"/>
      <c r="E49" s="362"/>
      <c r="F49" s="141">
        <v>1</v>
      </c>
      <c r="G49" s="142">
        <v>60</v>
      </c>
      <c r="H49" s="594"/>
      <c r="I49" s="3">
        <v>60</v>
      </c>
      <c r="J49" s="298">
        <v>1</v>
      </c>
      <c r="K49" s="562">
        <f>IF($D49="","",VLOOKUP($D49,'②名簿'!$B$9:$J$89,2,0))</f>
      </c>
      <c r="L49" s="562"/>
      <c r="M49" s="119" t="s">
        <v>329</v>
      </c>
      <c r="N49" s="111">
        <f>IF($D49="","",VLOOKUP($D49,'②名簿'!$B$9:$J$89,3,0))</f>
      </c>
      <c r="O49" s="131" t="s">
        <v>330</v>
      </c>
      <c r="P49" s="551">
        <f>IF($D49="","",VLOOKUP($D49,'②名簿'!$B$9:$J$89,5,0))</f>
      </c>
      <c r="Q49" s="552"/>
      <c r="R49" s="551">
        <f>IF($D49="","",VLOOKUP($D49,'②名簿'!$B$9:$J$89,9,0))</f>
      </c>
      <c r="S49" s="552"/>
      <c r="T49" s="607">
        <f>IF($D49="","",VLOOKUP($D49,'②名簿'!$B$9:$J$89,6,0))</f>
      </c>
      <c r="U49" s="607"/>
      <c r="V49" s="608"/>
      <c r="W49" s="551">
        <f>IF($D49="","",VLOOKUP($D49,'②名簿'!$B$9:$J$89,8,0))</f>
      </c>
      <c r="X49" s="552"/>
      <c r="Y49" s="104">
        <f t="shared" si="1"/>
      </c>
      <c r="Z49" s="86"/>
      <c r="AA49" s="86"/>
      <c r="AB49" s="86"/>
      <c r="AC49" s="86"/>
    </row>
    <row r="50" spans="1:29" ht="17.25" customHeight="1">
      <c r="A50" s="258"/>
      <c r="B50" s="285"/>
      <c r="C50" s="258">
        <f t="shared" si="2"/>
        <v>0</v>
      </c>
      <c r="D50" s="372"/>
      <c r="E50" s="362"/>
      <c r="F50" s="141">
        <v>1</v>
      </c>
      <c r="G50" s="142">
        <v>60</v>
      </c>
      <c r="H50" s="594"/>
      <c r="I50" s="77" t="s">
        <v>104</v>
      </c>
      <c r="J50" s="308">
        <v>2</v>
      </c>
      <c r="K50" s="556">
        <f>IF($D50="","",VLOOKUP($D50,'②名簿'!$B$9:$J$89,2,0))</f>
      </c>
      <c r="L50" s="556"/>
      <c r="M50" s="129" t="s">
        <v>329</v>
      </c>
      <c r="N50" s="114">
        <f>IF($D50="","",VLOOKUP($D50,'②名簿'!$B$9:$J$89,3,0))</f>
      </c>
      <c r="O50" s="132" t="s">
        <v>330</v>
      </c>
      <c r="P50" s="557">
        <f>IF($D50="","",VLOOKUP($D50,'②名簿'!$B$9:$J$89,5,0))</f>
      </c>
      <c r="Q50" s="558"/>
      <c r="R50" s="557">
        <f>IF($D50="","",VLOOKUP($D50,'②名簿'!$B$9:$J$89,9,0))</f>
      </c>
      <c r="S50" s="558"/>
      <c r="T50" s="597">
        <f>IF($D50="","",VLOOKUP($D50,'②名簿'!$B$9:$J$89,6,0))</f>
      </c>
      <c r="U50" s="597"/>
      <c r="V50" s="598"/>
      <c r="W50" s="557">
        <f>IF($D50="","",VLOOKUP($D50,'②名簿'!$B$9:$J$89,8,0))</f>
      </c>
      <c r="X50" s="558"/>
      <c r="Y50" s="104">
        <f t="shared" si="1"/>
      </c>
      <c r="Z50" s="86"/>
      <c r="AA50" s="86"/>
      <c r="AB50" s="86"/>
      <c r="AC50" s="86"/>
    </row>
    <row r="51" spans="1:29" ht="17.25" customHeight="1">
      <c r="A51" s="258"/>
      <c r="B51" s="285"/>
      <c r="C51" s="258"/>
      <c r="D51" s="375"/>
      <c r="E51" s="362" t="s">
        <v>217</v>
      </c>
      <c r="F51" s="141">
        <v>1</v>
      </c>
      <c r="G51" s="142">
        <v>60</v>
      </c>
      <c r="H51" s="594"/>
      <c r="I51" s="591" t="s">
        <v>105</v>
      </c>
      <c r="J51" s="309">
        <v>1</v>
      </c>
      <c r="K51" s="559">
        <f>IF($D51="","",VLOOKUP($D51,'②名簿'!$B$9:$J$89,2,0))</f>
      </c>
      <c r="L51" s="559"/>
      <c r="M51" s="130" t="s">
        <v>329</v>
      </c>
      <c r="N51" s="115">
        <f>IF($D51="","",VLOOKUP($D51,'②名簿'!$B$9:$J$89,3,0))</f>
      </c>
      <c r="O51" s="133" t="s">
        <v>330</v>
      </c>
      <c r="P51" s="560">
        <f>IF($D51="","",VLOOKUP($D51,'②名簿'!$B$9:$J$89,5,0))</f>
      </c>
      <c r="Q51" s="561"/>
      <c r="R51" s="560">
        <f>IF($D51="","",VLOOKUP($D51,'②名簿'!$B$9:$J$89,9,0))</f>
      </c>
      <c r="S51" s="561"/>
      <c r="T51" s="595">
        <f>IF($D51="","",VLOOKUP($D51,'②名簿'!$B$9:$J$89,6,0))</f>
      </c>
      <c r="U51" s="595"/>
      <c r="V51" s="596"/>
      <c r="W51" s="560">
        <f>IF($D51="","",VLOOKUP($D51,'②名簿'!$B$9:$J$89,8,0))</f>
      </c>
      <c r="X51" s="561"/>
      <c r="Y51" s="104">
        <f t="shared" si="1"/>
      </c>
      <c r="Z51" s="86"/>
      <c r="AA51" s="86"/>
      <c r="AB51" s="86"/>
      <c r="AC51" s="86"/>
    </row>
    <row r="52" spans="1:29" ht="17.25" customHeight="1">
      <c r="A52" s="258"/>
      <c r="B52" s="285"/>
      <c r="C52" s="258"/>
      <c r="D52" s="374"/>
      <c r="E52" s="362"/>
      <c r="F52" s="141">
        <v>1</v>
      </c>
      <c r="G52" s="142">
        <v>60</v>
      </c>
      <c r="H52" s="594"/>
      <c r="I52" s="578"/>
      <c r="J52" s="301">
        <v>2</v>
      </c>
      <c r="K52" s="553">
        <f>IF($D52="","",VLOOKUP($D52,'②名簿'!$B$9:$J$89,2,0))</f>
      </c>
      <c r="L52" s="553"/>
      <c r="M52" s="123" t="s">
        <v>329</v>
      </c>
      <c r="N52" s="113">
        <f>IF($D52="","",VLOOKUP($D52,'②名簿'!$B$9:$J$89,3,0))</f>
      </c>
      <c r="O52" s="134" t="s">
        <v>330</v>
      </c>
      <c r="P52" s="554">
        <f>IF($D52="","",VLOOKUP($D52,'②名簿'!$B$9:$J$89,5,0))</f>
      </c>
      <c r="Q52" s="555"/>
      <c r="R52" s="554">
        <f>IF($D52="","",VLOOKUP($D52,'②名簿'!$B$9:$J$89,9,0))</f>
      </c>
      <c r="S52" s="555"/>
      <c r="T52" s="592">
        <f>IF($D52="","",VLOOKUP($D52,'②名簿'!$B$9:$J$89,6,0))</f>
      </c>
      <c r="U52" s="592"/>
      <c r="V52" s="593"/>
      <c r="W52" s="554">
        <f>IF($D52="","",VLOOKUP($D52,'②名簿'!$B$9:$J$89,8,0))</f>
      </c>
      <c r="X52" s="555"/>
      <c r="Y52" s="104">
        <f t="shared" si="1"/>
      </c>
      <c r="Z52" s="86"/>
      <c r="AA52" s="86"/>
      <c r="AB52" s="86"/>
      <c r="AC52" s="86"/>
    </row>
    <row r="53" spans="1:29" ht="15.75" customHeight="1">
      <c r="A53" s="94"/>
      <c r="B53" s="258"/>
      <c r="C53" s="258"/>
      <c r="D53" s="361"/>
      <c r="E53" s="362"/>
      <c r="F53" s="141"/>
      <c r="G53" s="141"/>
      <c r="S53" s="574" t="str">
        <f>"出場選手の実人数 "&amp;B6&amp;" 名"</f>
        <v>出場選手の実人数 　　 名</v>
      </c>
      <c r="T53" s="574"/>
      <c r="U53" s="574"/>
      <c r="V53" s="574"/>
      <c r="W53" s="574"/>
      <c r="X53" s="574"/>
      <c r="Y53" s="104">
        <f>IF(B6="　","×","")</f>
      </c>
      <c r="Z53" s="86"/>
      <c r="AA53" s="86"/>
      <c r="AB53" s="86"/>
      <c r="AC53" s="86"/>
    </row>
    <row r="54" spans="1:29" ht="15.75" customHeight="1">
      <c r="A54" s="94"/>
      <c r="B54" s="94"/>
      <c r="C54" s="258"/>
      <c r="D54" s="361"/>
      <c r="E54" s="362"/>
      <c r="F54" s="141"/>
      <c r="G54" s="141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305"/>
      <c r="Z54" s="86"/>
      <c r="AA54" s="86"/>
      <c r="AB54" s="86"/>
      <c r="AC54" s="86"/>
    </row>
    <row r="55" spans="1:29" ht="15.75" customHeight="1">
      <c r="A55" s="86"/>
      <c r="B55" s="285"/>
      <c r="C55" s="86"/>
      <c r="D55" s="86"/>
      <c r="E55" s="87"/>
      <c r="F55" s="144"/>
      <c r="G55" s="144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</row>
    <row r="56" spans="1:29" ht="15.75" customHeight="1">
      <c r="A56" s="86"/>
      <c r="B56" s="285"/>
      <c r="C56" s="86"/>
      <c r="D56" s="86"/>
      <c r="E56" s="87"/>
      <c r="F56" s="144"/>
      <c r="G56" s="144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</row>
    <row r="57" spans="1:29" ht="15.75" customHeight="1">
      <c r="A57" s="86"/>
      <c r="B57" s="285"/>
      <c r="C57" s="86"/>
      <c r="D57" s="86"/>
      <c r="E57" s="87"/>
      <c r="F57" s="144"/>
      <c r="G57" s="144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</row>
    <row r="58" spans="1:29" ht="15.75" customHeight="1">
      <c r="A58" s="86"/>
      <c r="B58" s="285"/>
      <c r="C58" s="86"/>
      <c r="D58" s="86"/>
      <c r="E58" s="87"/>
      <c r="F58" s="144"/>
      <c r="G58" s="144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</row>
    <row r="59" spans="1:29" ht="15.75" customHeight="1">
      <c r="A59" s="86"/>
      <c r="B59" s="285"/>
      <c r="C59" s="86"/>
      <c r="D59" s="86"/>
      <c r="E59" s="87"/>
      <c r="F59" s="144"/>
      <c r="G59" s="144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</row>
    <row r="60" spans="1:29" ht="15.75" customHeight="1">
      <c r="A60" s="86"/>
      <c r="B60" s="285"/>
      <c r="C60" s="86"/>
      <c r="D60" s="86"/>
      <c r="E60" s="87"/>
      <c r="F60" s="144"/>
      <c r="G60" s="144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</row>
    <row r="61" spans="1:29" ht="15.75" customHeight="1">
      <c r="A61" s="86"/>
      <c r="B61" s="285"/>
      <c r="C61" s="86"/>
      <c r="D61" s="86"/>
      <c r="E61" s="87"/>
      <c r="F61" s="144"/>
      <c r="G61" s="144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</sheetData>
  <sheetProtection sheet="1" selectLockedCells="1"/>
  <mergeCells count="218">
    <mergeCell ref="L11:N11"/>
    <mergeCell ref="K16:L16"/>
    <mergeCell ref="P16:Q16"/>
    <mergeCell ref="K18:L18"/>
    <mergeCell ref="P18:Q18"/>
    <mergeCell ref="R18:S18"/>
    <mergeCell ref="J13:V13"/>
    <mergeCell ref="R14:S14"/>
    <mergeCell ref="R15:S15"/>
    <mergeCell ref="P14:Q14"/>
    <mergeCell ref="W18:X18"/>
    <mergeCell ref="W17:X17"/>
    <mergeCell ref="T18:V18"/>
    <mergeCell ref="T17:V17"/>
    <mergeCell ref="T42:V42"/>
    <mergeCell ref="T41:V41"/>
    <mergeCell ref="W40:X40"/>
    <mergeCell ref="T28:V28"/>
    <mergeCell ref="T27:V27"/>
    <mergeCell ref="T26:V26"/>
    <mergeCell ref="T14:V14"/>
    <mergeCell ref="J2:U2"/>
    <mergeCell ref="T15:V15"/>
    <mergeCell ref="V2:X3"/>
    <mergeCell ref="W15:X15"/>
    <mergeCell ref="W14:X14"/>
    <mergeCell ref="H6:K7"/>
    <mergeCell ref="L8:P9"/>
    <mergeCell ref="H15:H21"/>
    <mergeCell ref="U9:W9"/>
    <mergeCell ref="T52:V52"/>
    <mergeCell ref="T51:V51"/>
    <mergeCell ref="T50:V50"/>
    <mergeCell ref="T49:V49"/>
    <mergeCell ref="T44:V44"/>
    <mergeCell ref="T43:V43"/>
    <mergeCell ref="T48:V48"/>
    <mergeCell ref="T47:V47"/>
    <mergeCell ref="T46:V46"/>
    <mergeCell ref="T45:V45"/>
    <mergeCell ref="W46:X46"/>
    <mergeCell ref="W45:X45"/>
    <mergeCell ref="W44:X44"/>
    <mergeCell ref="T29:V29"/>
    <mergeCell ref="T36:V36"/>
    <mergeCell ref="T35:V35"/>
    <mergeCell ref="T34:V34"/>
    <mergeCell ref="T33:V33"/>
    <mergeCell ref="T38:V38"/>
    <mergeCell ref="T39:V39"/>
    <mergeCell ref="T37:V37"/>
    <mergeCell ref="W52:X52"/>
    <mergeCell ref="W51:X51"/>
    <mergeCell ref="W50:X50"/>
    <mergeCell ref="W49:X49"/>
    <mergeCell ref="W48:X48"/>
    <mergeCell ref="W47:X47"/>
    <mergeCell ref="W39:X39"/>
    <mergeCell ref="W38:X38"/>
    <mergeCell ref="T40:V40"/>
    <mergeCell ref="W37:X37"/>
    <mergeCell ref="W43:X43"/>
    <mergeCell ref="W42:X42"/>
    <mergeCell ref="W41:X41"/>
    <mergeCell ref="W32:X32"/>
    <mergeCell ref="W36:X36"/>
    <mergeCell ref="W35:X35"/>
    <mergeCell ref="W34:X34"/>
    <mergeCell ref="W33:X33"/>
    <mergeCell ref="H14:I14"/>
    <mergeCell ref="H8:K9"/>
    <mergeCell ref="W29:X29"/>
    <mergeCell ref="W30:X30"/>
    <mergeCell ref="W24:X24"/>
    <mergeCell ref="W31:X31"/>
    <mergeCell ref="W25:X25"/>
    <mergeCell ref="W26:X26"/>
    <mergeCell ref="W28:X28"/>
    <mergeCell ref="T25:V25"/>
    <mergeCell ref="T19:V19"/>
    <mergeCell ref="W21:X21"/>
    <mergeCell ref="S8:T8"/>
    <mergeCell ref="J23:W23"/>
    <mergeCell ref="W27:X27"/>
    <mergeCell ref="K15:L15"/>
    <mergeCell ref="Q8:Q9"/>
    <mergeCell ref="U8:W8"/>
    <mergeCell ref="W16:X16"/>
    <mergeCell ref="I11:K11"/>
    <mergeCell ref="H25:H52"/>
    <mergeCell ref="P37:Q37"/>
    <mergeCell ref="R9:T9"/>
    <mergeCell ref="W20:X20"/>
    <mergeCell ref="T32:V32"/>
    <mergeCell ref="T31:V31"/>
    <mergeCell ref="T30:V30"/>
    <mergeCell ref="T24:V24"/>
    <mergeCell ref="W19:X19"/>
    <mergeCell ref="T20:V20"/>
    <mergeCell ref="P29:Q29"/>
    <mergeCell ref="R29:S29"/>
    <mergeCell ref="T21:V21"/>
    <mergeCell ref="I47:I48"/>
    <mergeCell ref="I51:I52"/>
    <mergeCell ref="K39:L39"/>
    <mergeCell ref="K41:L41"/>
    <mergeCell ref="K43:L43"/>
    <mergeCell ref="K45:L45"/>
    <mergeCell ref="H24:I24"/>
    <mergeCell ref="I27:I28"/>
    <mergeCell ref="I31:I32"/>
    <mergeCell ref="K31:L31"/>
    <mergeCell ref="I35:I36"/>
    <mergeCell ref="I43:I44"/>
    <mergeCell ref="I39:I40"/>
    <mergeCell ref="K29:L29"/>
    <mergeCell ref="K30:L30"/>
    <mergeCell ref="K33:L33"/>
    <mergeCell ref="K36:L36"/>
    <mergeCell ref="S53:X53"/>
    <mergeCell ref="K4:V4"/>
    <mergeCell ref="U7:W7"/>
    <mergeCell ref="S7:T7"/>
    <mergeCell ref="R6:X6"/>
    <mergeCell ref="R7:R8"/>
    <mergeCell ref="L6:Q7"/>
    <mergeCell ref="T16:V16"/>
    <mergeCell ref="K17:L17"/>
    <mergeCell ref="R37:S37"/>
    <mergeCell ref="P15:Q15"/>
    <mergeCell ref="K19:L19"/>
    <mergeCell ref="P19:Q19"/>
    <mergeCell ref="R19:S19"/>
    <mergeCell ref="K14:L14"/>
    <mergeCell ref="R16:S16"/>
    <mergeCell ref="P17:Q17"/>
    <mergeCell ref="R17:S17"/>
    <mergeCell ref="P20:Q20"/>
    <mergeCell ref="R20:S20"/>
    <mergeCell ref="K21:L21"/>
    <mergeCell ref="P21:Q21"/>
    <mergeCell ref="R21:S21"/>
    <mergeCell ref="K20:L20"/>
    <mergeCell ref="P24:Q24"/>
    <mergeCell ref="R24:S24"/>
    <mergeCell ref="K25:L25"/>
    <mergeCell ref="P25:Q25"/>
    <mergeCell ref="R25:S25"/>
    <mergeCell ref="K24:L24"/>
    <mergeCell ref="P26:Q26"/>
    <mergeCell ref="R26:S26"/>
    <mergeCell ref="K27:L27"/>
    <mergeCell ref="P27:Q27"/>
    <mergeCell ref="R27:S27"/>
    <mergeCell ref="K28:L28"/>
    <mergeCell ref="P28:Q28"/>
    <mergeCell ref="R28:S28"/>
    <mergeCell ref="K26:L26"/>
    <mergeCell ref="P30:Q30"/>
    <mergeCell ref="R30:S30"/>
    <mergeCell ref="P31:Q31"/>
    <mergeCell ref="R31:S31"/>
    <mergeCell ref="K32:L32"/>
    <mergeCell ref="P32:Q32"/>
    <mergeCell ref="R32:S32"/>
    <mergeCell ref="P33:Q33"/>
    <mergeCell ref="R33:S33"/>
    <mergeCell ref="K34:L34"/>
    <mergeCell ref="P34:Q34"/>
    <mergeCell ref="R34:S34"/>
    <mergeCell ref="K35:L35"/>
    <mergeCell ref="P35:Q35"/>
    <mergeCell ref="R35:S35"/>
    <mergeCell ref="P36:Q36"/>
    <mergeCell ref="R36:S36"/>
    <mergeCell ref="P38:Q38"/>
    <mergeCell ref="R38:S38"/>
    <mergeCell ref="K37:L37"/>
    <mergeCell ref="K38:L38"/>
    <mergeCell ref="K44:L44"/>
    <mergeCell ref="P44:Q44"/>
    <mergeCell ref="R44:S44"/>
    <mergeCell ref="P39:Q39"/>
    <mergeCell ref="R39:S39"/>
    <mergeCell ref="K40:L40"/>
    <mergeCell ref="P40:Q40"/>
    <mergeCell ref="R40:S40"/>
    <mergeCell ref="P41:Q41"/>
    <mergeCell ref="R41:S41"/>
    <mergeCell ref="P45:Q45"/>
    <mergeCell ref="R45:S45"/>
    <mergeCell ref="K46:L46"/>
    <mergeCell ref="P46:Q46"/>
    <mergeCell ref="R46:S46"/>
    <mergeCell ref="K42:L42"/>
    <mergeCell ref="P42:Q42"/>
    <mergeCell ref="R42:S42"/>
    <mergeCell ref="P43:Q43"/>
    <mergeCell ref="R43:S43"/>
    <mergeCell ref="P47:Q47"/>
    <mergeCell ref="R47:S47"/>
    <mergeCell ref="P51:Q51"/>
    <mergeCell ref="R51:S51"/>
    <mergeCell ref="K49:L49"/>
    <mergeCell ref="P49:Q49"/>
    <mergeCell ref="K48:L48"/>
    <mergeCell ref="P48:Q48"/>
    <mergeCell ref="R48:S48"/>
    <mergeCell ref="B12:C14"/>
    <mergeCell ref="R49:S49"/>
    <mergeCell ref="K52:L52"/>
    <mergeCell ref="P52:Q52"/>
    <mergeCell ref="R52:S52"/>
    <mergeCell ref="K50:L50"/>
    <mergeCell ref="P50:Q50"/>
    <mergeCell ref="R50:S50"/>
    <mergeCell ref="K51:L51"/>
    <mergeCell ref="K47:L47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showGridLines="0" zoomScaleSheetLayoutView="100" zoomScalePageLayoutView="0" workbookViewId="0" topLeftCell="A4">
      <selection activeCell="L11" sqref="L11:N11"/>
    </sheetView>
  </sheetViews>
  <sheetFormatPr defaultColWidth="8.796875" defaultRowHeight="14.25"/>
  <cols>
    <col min="1" max="1" width="5.5" style="0" bestFit="1" customWidth="1"/>
    <col min="2" max="2" width="9.19921875" style="0" bestFit="1" customWidth="1"/>
    <col min="3" max="3" width="6.19921875" style="0" customWidth="1"/>
    <col min="4" max="4" width="6.3984375" style="0" customWidth="1"/>
    <col min="5" max="5" width="3.5" style="5" bestFit="1" customWidth="1"/>
    <col min="6" max="7" width="1.8984375" style="140" customWidth="1"/>
    <col min="8" max="8" width="3.09765625" style="0" customWidth="1"/>
    <col min="9" max="9" width="5.69921875" style="0" customWidth="1"/>
    <col min="10" max="10" width="2.69921875" style="0" customWidth="1"/>
    <col min="11" max="11" width="7.8984375" style="0" customWidth="1"/>
    <col min="12" max="12" width="8.19921875" style="0" customWidth="1"/>
    <col min="13" max="13" width="2.19921875" style="0" customWidth="1"/>
    <col min="14" max="14" width="17.5" style="0" customWidth="1"/>
    <col min="15" max="15" width="2.19921875" style="0" customWidth="1"/>
    <col min="16" max="16" width="5.5" style="0" customWidth="1"/>
    <col min="17" max="17" width="3.69921875" style="0" customWidth="1"/>
    <col min="18" max="18" width="2.8984375" style="0" customWidth="1"/>
    <col min="19" max="19" width="6" style="0" customWidth="1"/>
    <col min="20" max="20" width="5.09765625" style="0" customWidth="1"/>
    <col min="21" max="21" width="4.69921875" style="0" customWidth="1"/>
    <col min="22" max="22" width="4" style="0" customWidth="1"/>
    <col min="23" max="24" width="5.19921875" style="0" customWidth="1"/>
    <col min="25" max="25" width="3.69921875" style="165" customWidth="1"/>
    <col min="26" max="26" width="12.5" style="0" customWidth="1"/>
  </cols>
  <sheetData>
    <row r="1" spans="1:26" ht="14.25">
      <c r="A1" s="312"/>
      <c r="B1" s="86"/>
      <c r="C1" s="86"/>
      <c r="D1" s="86"/>
      <c r="E1" s="87"/>
      <c r="F1" s="297"/>
      <c r="G1" s="137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159"/>
      <c r="Z1" s="286" t="s">
        <v>286</v>
      </c>
    </row>
    <row r="2" spans="1:26" ht="18" customHeight="1">
      <c r="A2" s="285"/>
      <c r="B2" s="88" t="s">
        <v>117</v>
      </c>
      <c r="C2" s="89"/>
      <c r="D2" s="89"/>
      <c r="E2" s="90"/>
      <c r="F2" s="137"/>
      <c r="G2" s="137"/>
      <c r="J2" s="609" t="str">
        <f>'初期設定'!D1&amp;'初期設定'!$D$2&amp;"年度　佐賀県高等学校総合体育大会　参加申込書"</f>
        <v>令和5年度　佐賀県高等学校総合体育大会　参加申込書</v>
      </c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10" t="s">
        <v>201</v>
      </c>
      <c r="W2" s="610"/>
      <c r="X2" s="610"/>
      <c r="Y2" s="71"/>
      <c r="Z2" s="286" t="s">
        <v>287</v>
      </c>
    </row>
    <row r="3" spans="1:26" ht="6.75" customHeight="1">
      <c r="A3" s="285"/>
      <c r="B3" s="89"/>
      <c r="C3" s="89"/>
      <c r="D3" s="89"/>
      <c r="E3" s="90"/>
      <c r="F3" s="137"/>
      <c r="G3" s="13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10"/>
      <c r="W3" s="610"/>
      <c r="X3" s="610"/>
      <c r="Y3" s="71"/>
      <c r="Z3" s="286"/>
    </row>
    <row r="4" spans="1:26" ht="15.75" customHeight="1">
      <c r="A4" s="285"/>
      <c r="B4" s="89" t="s">
        <v>119</v>
      </c>
      <c r="C4" s="89"/>
      <c r="D4" s="89"/>
      <c r="E4" s="90"/>
      <c r="F4" s="137"/>
      <c r="G4" s="137"/>
      <c r="J4" s="1"/>
      <c r="K4" s="575" t="s">
        <v>107</v>
      </c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Y4" s="159"/>
      <c r="Z4" s="286" t="s">
        <v>288</v>
      </c>
    </row>
    <row r="5" spans="1:26" ht="6.75" customHeight="1">
      <c r="A5" s="285"/>
      <c r="B5" s="89"/>
      <c r="C5" s="89"/>
      <c r="D5" s="89"/>
      <c r="E5" s="90"/>
      <c r="F5" s="137"/>
      <c r="G5" s="13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159"/>
      <c r="Z5" s="286"/>
    </row>
    <row r="6" spans="1:26" ht="17.25" customHeight="1">
      <c r="A6" s="285"/>
      <c r="B6" s="358" t="str">
        <f>IF(SUM(C15:C52)=0,"　　",SUM(C15:C52))</f>
        <v>　　</v>
      </c>
      <c r="C6" s="89" t="s">
        <v>118</v>
      </c>
      <c r="D6" s="89"/>
      <c r="E6" s="90"/>
      <c r="F6" s="137"/>
      <c r="G6" s="137"/>
      <c r="H6" s="578" t="s">
        <v>108</v>
      </c>
      <c r="I6" s="578"/>
      <c r="J6" s="578"/>
      <c r="K6" s="578"/>
      <c r="L6" s="581" t="str">
        <f>'①学校情報'!C5&amp;"高等学校"</f>
        <v>高等学校</v>
      </c>
      <c r="M6" s="582"/>
      <c r="N6" s="582"/>
      <c r="O6" s="582"/>
      <c r="P6" s="582"/>
      <c r="Q6" s="583"/>
      <c r="R6" s="578" t="s">
        <v>114</v>
      </c>
      <c r="S6" s="578"/>
      <c r="T6" s="578"/>
      <c r="U6" s="578"/>
      <c r="V6" s="578"/>
      <c r="W6" s="578"/>
      <c r="X6" s="578"/>
      <c r="Y6" s="160"/>
      <c r="Z6" s="286" t="s">
        <v>289</v>
      </c>
    </row>
    <row r="7" spans="1:26" ht="17.25" customHeight="1">
      <c r="A7" s="285"/>
      <c r="B7" s="89" t="s">
        <v>173</v>
      </c>
      <c r="C7" s="89"/>
      <c r="D7" s="89"/>
      <c r="E7" s="90"/>
      <c r="F7" s="137"/>
      <c r="G7" s="137"/>
      <c r="H7" s="578"/>
      <c r="I7" s="578"/>
      <c r="J7" s="578"/>
      <c r="K7" s="578"/>
      <c r="L7" s="584"/>
      <c r="M7" s="585"/>
      <c r="N7" s="585"/>
      <c r="O7" s="585"/>
      <c r="P7" s="585"/>
      <c r="Q7" s="586"/>
      <c r="R7" s="579" t="s">
        <v>110</v>
      </c>
      <c r="S7" s="578" t="s">
        <v>188</v>
      </c>
      <c r="T7" s="578"/>
      <c r="U7" s="576" t="str">
        <f>'①学校情報'!C12</f>
        <v> </v>
      </c>
      <c r="V7" s="577"/>
      <c r="W7" s="577"/>
      <c r="X7" s="4" t="s">
        <v>5</v>
      </c>
      <c r="Y7" s="160"/>
      <c r="Z7" s="286" t="s">
        <v>290</v>
      </c>
    </row>
    <row r="8" spans="1:26" ht="17.25" customHeight="1">
      <c r="A8" s="285"/>
      <c r="B8" s="344" t="s">
        <v>291</v>
      </c>
      <c r="C8" s="343"/>
      <c r="D8" s="89"/>
      <c r="E8" s="90"/>
      <c r="F8" s="137"/>
      <c r="G8" s="137"/>
      <c r="H8" s="578" t="s">
        <v>109</v>
      </c>
      <c r="I8" s="578"/>
      <c r="J8" s="578"/>
      <c r="K8" s="578"/>
      <c r="L8" s="581" t="str">
        <f>'①学校情報'!C10</f>
        <v> </v>
      </c>
      <c r="M8" s="582"/>
      <c r="N8" s="582"/>
      <c r="O8" s="582"/>
      <c r="P8" s="582"/>
      <c r="Q8" s="604" t="s">
        <v>5</v>
      </c>
      <c r="R8" s="580"/>
      <c r="S8" s="578" t="s">
        <v>112</v>
      </c>
      <c r="T8" s="578"/>
      <c r="U8" s="576" t="str">
        <f>IF(B8="","",B8)</f>
        <v>　</v>
      </c>
      <c r="V8" s="577"/>
      <c r="W8" s="577"/>
      <c r="X8" s="4" t="s">
        <v>5</v>
      </c>
      <c r="Y8" s="160"/>
      <c r="Z8" s="86"/>
    </row>
    <row r="9" spans="1:26" ht="17.25" customHeight="1">
      <c r="A9" s="285"/>
      <c r="B9" s="91" t="s">
        <v>174</v>
      </c>
      <c r="C9" s="316"/>
      <c r="D9" s="89"/>
      <c r="E9" s="90"/>
      <c r="F9" s="137"/>
      <c r="G9" s="137"/>
      <c r="H9" s="578"/>
      <c r="I9" s="578"/>
      <c r="J9" s="578"/>
      <c r="K9" s="578"/>
      <c r="L9" s="584"/>
      <c r="M9" s="585"/>
      <c r="N9" s="585"/>
      <c r="O9" s="585"/>
      <c r="P9" s="585"/>
      <c r="Q9" s="605"/>
      <c r="R9" s="578" t="s">
        <v>113</v>
      </c>
      <c r="S9" s="578"/>
      <c r="T9" s="578"/>
      <c r="U9" s="576" t="str">
        <f>IF(B10="","",B10)</f>
        <v>　</v>
      </c>
      <c r="V9" s="577"/>
      <c r="W9" s="577"/>
      <c r="X9" s="6"/>
      <c r="Y9" s="161"/>
      <c r="Z9" s="86"/>
    </row>
    <row r="10" spans="1:26" ht="15.75" customHeight="1">
      <c r="A10" s="285"/>
      <c r="B10" s="345" t="s">
        <v>291</v>
      </c>
      <c r="C10" s="346"/>
      <c r="D10" s="89"/>
      <c r="E10" s="90"/>
      <c r="F10" s="137"/>
      <c r="G10" s="137"/>
      <c r="P10" s="617" t="s">
        <v>94</v>
      </c>
      <c r="Q10" s="617"/>
      <c r="R10" s="617"/>
      <c r="S10" s="617"/>
      <c r="T10" s="617"/>
      <c r="U10" s="617"/>
      <c r="V10" s="617"/>
      <c r="W10" s="617"/>
      <c r="X10" s="617"/>
      <c r="Y10" s="72"/>
      <c r="Z10" s="86"/>
    </row>
    <row r="11" spans="1:26" ht="15.75" customHeight="1">
      <c r="A11" s="285"/>
      <c r="B11" s="89"/>
      <c r="C11" s="89"/>
      <c r="D11" s="89"/>
      <c r="E11" s="90"/>
      <c r="F11" s="137"/>
      <c r="G11" s="137"/>
      <c r="H11" s="2"/>
      <c r="I11" s="606" t="s">
        <v>394</v>
      </c>
      <c r="J11" s="606"/>
      <c r="K11" s="606"/>
      <c r="L11" s="611" t="s">
        <v>355</v>
      </c>
      <c r="M11" s="611"/>
      <c r="N11" s="611"/>
      <c r="O11" s="354"/>
      <c r="Y11" s="159"/>
      <c r="Z11" s="86"/>
    </row>
    <row r="12" spans="1:26" ht="6.75" customHeight="1">
      <c r="A12" s="285"/>
      <c r="B12" s="550"/>
      <c r="C12" s="550"/>
      <c r="D12" s="89"/>
      <c r="E12" s="90"/>
      <c r="F12" s="137"/>
      <c r="G12" s="137"/>
      <c r="Y12" s="159"/>
      <c r="Z12" s="86"/>
    </row>
    <row r="13" spans="1:26" ht="15.75" customHeight="1">
      <c r="A13" s="285"/>
      <c r="B13" s="550"/>
      <c r="C13" s="550"/>
      <c r="D13" s="89"/>
      <c r="E13" s="90"/>
      <c r="F13" s="137"/>
      <c r="G13" s="137"/>
      <c r="J13" s="612" t="s">
        <v>292</v>
      </c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Y13" s="159"/>
      <c r="Z13" s="86"/>
    </row>
    <row r="14" spans="1:26" ht="15.75" customHeight="1">
      <c r="A14" s="285"/>
      <c r="B14" s="550"/>
      <c r="C14" s="550"/>
      <c r="D14" s="92" t="s">
        <v>358</v>
      </c>
      <c r="E14" s="90"/>
      <c r="F14" s="137"/>
      <c r="G14" s="137"/>
      <c r="H14" s="578"/>
      <c r="I14" s="578"/>
      <c r="J14" s="110"/>
      <c r="K14" s="565" t="s">
        <v>267</v>
      </c>
      <c r="L14" s="565"/>
      <c r="M14" s="118" t="s">
        <v>265</v>
      </c>
      <c r="N14" s="116" t="s">
        <v>269</v>
      </c>
      <c r="O14" s="117" t="s">
        <v>266</v>
      </c>
      <c r="P14" s="563" t="s">
        <v>215</v>
      </c>
      <c r="Q14" s="564"/>
      <c r="R14" s="563" t="s">
        <v>214</v>
      </c>
      <c r="S14" s="564"/>
      <c r="T14" s="565" t="s">
        <v>216</v>
      </c>
      <c r="U14" s="565"/>
      <c r="V14" s="564"/>
      <c r="W14" s="563" t="s">
        <v>9</v>
      </c>
      <c r="X14" s="564"/>
      <c r="Y14" s="160"/>
      <c r="Z14" s="86"/>
    </row>
    <row r="15" spans="1:26" ht="29.25">
      <c r="A15" s="258"/>
      <c r="B15" s="285"/>
      <c r="C15" s="258">
        <f>COUNT(D15)</f>
        <v>0</v>
      </c>
      <c r="D15" s="338"/>
      <c r="E15" s="90"/>
      <c r="F15" s="137"/>
      <c r="G15" s="138"/>
      <c r="H15" s="594" t="s">
        <v>102</v>
      </c>
      <c r="I15" s="63" t="s">
        <v>95</v>
      </c>
      <c r="J15" s="298"/>
      <c r="K15" s="562">
        <f>IF($D15="","",VLOOKUP($D15,'②名簿'!$B$9:$J$89,2,0))</f>
      </c>
      <c r="L15" s="562"/>
      <c r="M15" s="119" t="s">
        <v>265</v>
      </c>
      <c r="N15" s="166">
        <f>IF($D15="","",VLOOKUP($D15,'②名簿'!$B$9:$J$89,3,0))</f>
      </c>
      <c r="O15" s="124" t="s">
        <v>266</v>
      </c>
      <c r="P15" s="551">
        <f>IF($D15="","",VLOOKUP($D15,'②名簿'!$B$9:$J$89,5,0))</f>
      </c>
      <c r="Q15" s="552"/>
      <c r="R15" s="551">
        <f>IF($D15="","",VLOOKUP($D15,'②名簿'!$B$9:$J$89,9,0))</f>
      </c>
      <c r="S15" s="552"/>
      <c r="T15" s="607">
        <f>IF($D15="","",VLOOKUP($D15,'②名簿'!$B$9:$J$89,6,0))</f>
      </c>
      <c r="U15" s="607"/>
      <c r="V15" s="608"/>
      <c r="W15" s="551">
        <f>IF($D15="","",VLOOKUP($D15,'②名簿'!$B$9:$J$89,8,0))</f>
      </c>
      <c r="X15" s="552"/>
      <c r="Y15" s="206"/>
      <c r="Z15" s="86"/>
    </row>
    <row r="16" spans="1:26" ht="29.25">
      <c r="A16" s="258"/>
      <c r="B16" s="285"/>
      <c r="C16" s="258">
        <f>COUNT(D16)</f>
        <v>0</v>
      </c>
      <c r="D16" s="339"/>
      <c r="E16" s="90"/>
      <c r="F16" s="137"/>
      <c r="G16" s="138"/>
      <c r="H16" s="594"/>
      <c r="I16" s="64" t="s">
        <v>97</v>
      </c>
      <c r="J16" s="299"/>
      <c r="K16" s="589">
        <f>IF($D16="","",VLOOKUP($D16,'②名簿'!$B$9:$J$89,2,0))</f>
      </c>
      <c r="L16" s="589"/>
      <c r="M16" s="120" t="s">
        <v>329</v>
      </c>
      <c r="N16" s="167">
        <f>IF($D16="","",VLOOKUP($D16,'②名簿'!$B$9:$J$89,3,0))</f>
      </c>
      <c r="O16" s="125" t="s">
        <v>330</v>
      </c>
      <c r="P16" s="572">
        <f>IF($D16="","",VLOOKUP($D16,'②名簿'!$B$9:$J$89,5,0))</f>
      </c>
      <c r="Q16" s="573"/>
      <c r="R16" s="572">
        <f>IF($D16="","",VLOOKUP($D16,'②名簿'!$B$9:$J$89,9,0))</f>
      </c>
      <c r="S16" s="573"/>
      <c r="T16" s="587">
        <f>IF($D16="","",VLOOKUP($D16,'②名簿'!$B$9:$J$89,6,0))</f>
      </c>
      <c r="U16" s="587"/>
      <c r="V16" s="588"/>
      <c r="W16" s="572">
        <f>IF($D16="","",VLOOKUP($D16,'②名簿'!$B$9:$J$89,8,0))</f>
      </c>
      <c r="X16" s="573"/>
      <c r="Y16" s="206"/>
      <c r="Z16" s="86"/>
    </row>
    <row r="17" spans="1:26" ht="29.25">
      <c r="A17" s="258"/>
      <c r="B17" s="285"/>
      <c r="C17" s="258">
        <f>COUNT(D17)</f>
        <v>0</v>
      </c>
      <c r="D17" s="340"/>
      <c r="E17" s="90" t="s">
        <v>217</v>
      </c>
      <c r="F17" s="137"/>
      <c r="G17" s="138"/>
      <c r="H17" s="594"/>
      <c r="I17" s="107" t="s">
        <v>99</v>
      </c>
      <c r="J17" s="302"/>
      <c r="K17" s="569">
        <f>IF($D17="","",VLOOKUP($D17,'②名簿'!$B$9:$J$89,2,0))</f>
      </c>
      <c r="L17" s="569"/>
      <c r="M17" s="121" t="s">
        <v>329</v>
      </c>
      <c r="N17" s="168">
        <f>IF($D17="","",VLOOKUP($D17,'②名簿'!$B$9:$J$89,3,0))</f>
      </c>
      <c r="O17" s="126" t="s">
        <v>330</v>
      </c>
      <c r="P17" s="570">
        <f>IF($D17="","",VLOOKUP($D17,'②名簿'!$B$9:$J$89,5,0))</f>
      </c>
      <c r="Q17" s="571"/>
      <c r="R17" s="570">
        <f>IF($D17="","",VLOOKUP($D17,'②名簿'!$B$9:$J$89,9,0))</f>
      </c>
      <c r="S17" s="571"/>
      <c r="T17" s="601">
        <f>IF($D17="","",VLOOKUP($D17,'②名簿'!$B$9:$J$89,6,0))</f>
      </c>
      <c r="U17" s="601"/>
      <c r="V17" s="602"/>
      <c r="W17" s="570">
        <f>IF($D17="","",VLOOKUP($D17,'②名簿'!$B$9:$J$89,8,0))</f>
      </c>
      <c r="X17" s="571"/>
      <c r="Y17" s="206"/>
      <c r="Z17" s="86"/>
    </row>
    <row r="18" spans="1:26" ht="25.5">
      <c r="A18" s="258"/>
      <c r="B18" s="285"/>
      <c r="C18" s="258">
        <f>COUNT(D18)</f>
        <v>0</v>
      </c>
      <c r="D18" s="341"/>
      <c r="E18" s="90"/>
      <c r="F18" s="137"/>
      <c r="G18" s="138"/>
      <c r="H18" s="594"/>
      <c r="I18" s="105" t="s">
        <v>100</v>
      </c>
      <c r="J18" s="303"/>
      <c r="K18" s="613">
        <f>IF($D18="","",VLOOKUP($D18,'②名簿'!$B$9:$J$89,2,0))</f>
      </c>
      <c r="L18" s="613"/>
      <c r="M18" s="135" t="s">
        <v>329</v>
      </c>
      <c r="N18" s="169">
        <f>IF($D18="","",VLOOKUP($D18,'②名簿'!$B$9:$J$89,3,0))</f>
      </c>
      <c r="O18" s="136" t="s">
        <v>330</v>
      </c>
      <c r="P18" s="614">
        <f>IF($D18="","",VLOOKUP($D18,'②名簿'!$B$9:$J$89,5,0))</f>
      </c>
      <c r="Q18" s="605"/>
      <c r="R18" s="614">
        <f>IF($D18="","",VLOOKUP($D18,'②名簿'!$B$9:$J$89,9,0))</f>
      </c>
      <c r="S18" s="605"/>
      <c r="T18" s="615">
        <f>IF($D18="","",VLOOKUP($D18,'②名簿'!$B$9:$J$89,6,0))</f>
      </c>
      <c r="U18" s="615"/>
      <c r="V18" s="616"/>
      <c r="W18" s="614">
        <f>IF($D18="","",VLOOKUP($D18,'②名簿'!$B$9:$J$89,8,0))</f>
      </c>
      <c r="X18" s="605"/>
      <c r="Y18" s="206"/>
      <c r="Z18" s="86"/>
    </row>
    <row r="19" spans="1:26" ht="4.5" customHeight="1">
      <c r="A19" s="258"/>
      <c r="B19" s="285"/>
      <c r="C19" s="258"/>
      <c r="D19" s="89"/>
      <c r="E19" s="90"/>
      <c r="F19" s="137"/>
      <c r="G19" s="137"/>
      <c r="Y19" s="159"/>
      <c r="Z19" s="86"/>
    </row>
    <row r="20" spans="1:26" ht="4.5" customHeight="1">
      <c r="A20" s="258"/>
      <c r="B20" s="285"/>
      <c r="C20" s="258"/>
      <c r="D20" s="89"/>
      <c r="E20" s="90"/>
      <c r="F20" s="137"/>
      <c r="G20" s="137"/>
      <c r="Y20" s="159"/>
      <c r="Z20" s="86"/>
    </row>
    <row r="21" spans="1:26" ht="4.5" customHeight="1">
      <c r="A21" s="258"/>
      <c r="B21" s="285"/>
      <c r="C21" s="258"/>
      <c r="D21" s="89"/>
      <c r="E21" s="90"/>
      <c r="F21" s="137"/>
      <c r="G21" s="137"/>
      <c r="Y21" s="159"/>
      <c r="Z21" s="86"/>
    </row>
    <row r="22" spans="1:26" ht="6.75" customHeight="1">
      <c r="A22" s="258"/>
      <c r="B22" s="285"/>
      <c r="C22" s="258"/>
      <c r="D22" s="89"/>
      <c r="E22" s="90"/>
      <c r="F22" s="137"/>
      <c r="G22" s="137"/>
      <c r="Y22" s="159"/>
      <c r="Z22" s="86"/>
    </row>
    <row r="23" spans="1:26" ht="15.75" customHeight="1">
      <c r="A23" s="258"/>
      <c r="B23" s="285"/>
      <c r="C23" s="258"/>
      <c r="D23" s="89"/>
      <c r="E23" s="90" t="s">
        <v>217</v>
      </c>
      <c r="F23" s="137"/>
      <c r="G23" s="137"/>
      <c r="J23" s="603" t="s">
        <v>116</v>
      </c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Y23" s="159"/>
      <c r="Z23" s="86"/>
    </row>
    <row r="24" spans="1:26" ht="15.75" customHeight="1">
      <c r="A24" s="258"/>
      <c r="B24" s="285"/>
      <c r="C24" s="258"/>
      <c r="D24" s="93" t="s">
        <v>358</v>
      </c>
      <c r="E24" s="90"/>
      <c r="F24" s="137" t="s">
        <v>233</v>
      </c>
      <c r="G24" s="138" t="s">
        <v>231</v>
      </c>
      <c r="H24" s="578"/>
      <c r="I24" s="578"/>
      <c r="J24" s="110"/>
      <c r="K24" s="565" t="s">
        <v>268</v>
      </c>
      <c r="L24" s="565"/>
      <c r="M24" s="118" t="s">
        <v>265</v>
      </c>
      <c r="N24" s="116" t="s">
        <v>269</v>
      </c>
      <c r="O24" s="117" t="s">
        <v>266</v>
      </c>
      <c r="P24" s="563" t="s">
        <v>215</v>
      </c>
      <c r="Q24" s="564"/>
      <c r="R24" s="563" t="s">
        <v>214</v>
      </c>
      <c r="S24" s="564"/>
      <c r="T24" s="565" t="s">
        <v>216</v>
      </c>
      <c r="U24" s="565"/>
      <c r="V24" s="564"/>
      <c r="W24" s="563" t="s">
        <v>9</v>
      </c>
      <c r="X24" s="564"/>
      <c r="Y24" s="160"/>
      <c r="Z24" s="86"/>
    </row>
    <row r="25" spans="1:26" ht="17.25" customHeight="1">
      <c r="A25" s="258"/>
      <c r="B25" s="285"/>
      <c r="C25" s="258">
        <f>IF(AND(D25&gt;=1,COUNTIF($D$15:$D$21,D25)=0),1,0)</f>
        <v>0</v>
      </c>
      <c r="D25" s="338"/>
      <c r="E25" s="90"/>
      <c r="F25" s="137">
        <v>78</v>
      </c>
      <c r="G25" s="137">
        <v>200</v>
      </c>
      <c r="H25" s="594" t="s">
        <v>115</v>
      </c>
      <c r="I25" s="3"/>
      <c r="J25" s="298">
        <v>1</v>
      </c>
      <c r="K25" s="562">
        <f>IF($D25="","",VLOOKUP($D25,'②名簿'!$B$9:$J$89,2,0))</f>
      </c>
      <c r="L25" s="562"/>
      <c r="M25" s="186" t="s">
        <v>329</v>
      </c>
      <c r="N25" s="111">
        <f>IF($D25="","",VLOOKUP($D25,'②名簿'!$B$9:$J$89,3,0))</f>
      </c>
      <c r="O25" s="131" t="s">
        <v>330</v>
      </c>
      <c r="P25" s="551">
        <f>IF($D25="","",VLOOKUP($D25,'②名簿'!$B$9:$J$89,5,0))</f>
      </c>
      <c r="Q25" s="552"/>
      <c r="R25" s="551">
        <f>IF($D25="","",VLOOKUP($D25,'②名簿'!$B$9:$J$89,9,0))</f>
      </c>
      <c r="S25" s="552"/>
      <c r="T25" s="607">
        <f>IF($D25="","",VLOOKUP($D25,'②名簿'!$B$9:$J$89,6,0))</f>
      </c>
      <c r="U25" s="607"/>
      <c r="V25" s="608"/>
      <c r="W25" s="551">
        <f>IF($D25="","",VLOOKUP($D25,'②名簿'!$B$9:$J$89,8,0))</f>
      </c>
      <c r="X25" s="552"/>
      <c r="Y25" s="162">
        <f aca="true" t="shared" si="0" ref="Y25:Y52">IF(W25="","",IF(AND(W25&gt;F25,W25&lt;=G25),"","×"))</f>
      </c>
      <c r="Z25" s="86"/>
    </row>
    <row r="26" spans="1:26" ht="17.25" customHeight="1">
      <c r="A26" s="258"/>
      <c r="B26" s="285"/>
      <c r="C26" s="258">
        <f aca="true" t="shared" si="1" ref="C26:C52">IF(AND(D26&gt;=1,COUNTIF($D$15:$D$21,D26)=0),1,0)</f>
        <v>0</v>
      </c>
      <c r="D26" s="339"/>
      <c r="E26" s="90"/>
      <c r="F26" s="137">
        <v>78</v>
      </c>
      <c r="G26" s="137">
        <v>200</v>
      </c>
      <c r="H26" s="594"/>
      <c r="I26" s="60">
        <v>78</v>
      </c>
      <c r="J26" s="299">
        <v>2</v>
      </c>
      <c r="K26" s="589">
        <f>IF($D26="","",VLOOKUP($D26,'②名簿'!$B$9:$J$89,2,0))</f>
      </c>
      <c r="L26" s="589"/>
      <c r="M26" s="187" t="s">
        <v>329</v>
      </c>
      <c r="N26" s="112">
        <f>IF($D26="","",VLOOKUP($D26,'②名簿'!$B$9:$J$89,3,0))</f>
      </c>
      <c r="O26" s="189" t="s">
        <v>330</v>
      </c>
      <c r="P26" s="572">
        <f>IF($D26="","",VLOOKUP($D26,'②名簿'!$B$9:$J$89,5,0))</f>
      </c>
      <c r="Q26" s="573"/>
      <c r="R26" s="572">
        <f>IF($D26="","",VLOOKUP($D26,'②名簿'!$B$9:$J$89,9,0))</f>
      </c>
      <c r="S26" s="573"/>
      <c r="T26" s="587">
        <f>IF($D26="","",VLOOKUP($D26,'②名簿'!$B$9:$J$89,6,0))</f>
      </c>
      <c r="U26" s="587"/>
      <c r="V26" s="588"/>
      <c r="W26" s="572">
        <f>IF($D26="","",VLOOKUP($D26,'②名簿'!$B$9:$J$89,8,0))</f>
      </c>
      <c r="X26" s="573"/>
      <c r="Y26" s="162">
        <f t="shared" si="0"/>
      </c>
      <c r="Z26" s="86"/>
    </row>
    <row r="27" spans="1:26" ht="17.25" customHeight="1">
      <c r="A27" s="258"/>
      <c r="B27" s="285"/>
      <c r="C27" s="258">
        <f t="shared" si="1"/>
        <v>0</v>
      </c>
      <c r="D27" s="339"/>
      <c r="E27" s="90"/>
      <c r="F27" s="137">
        <v>78</v>
      </c>
      <c r="G27" s="137">
        <v>200</v>
      </c>
      <c r="H27" s="594"/>
      <c r="I27" s="61" t="s">
        <v>103</v>
      </c>
      <c r="J27" s="300">
        <v>3</v>
      </c>
      <c r="K27" s="568">
        <f>IF($D27="","",VLOOKUP($D27,'②名簿'!$B$9:$J$89,2,0))</f>
      </c>
      <c r="L27" s="568"/>
      <c r="M27" s="187" t="s">
        <v>329</v>
      </c>
      <c r="N27" s="112">
        <f>IF($D27="","",VLOOKUP($D27,'②名簿'!$B$9:$J$89,3,0))</f>
      </c>
      <c r="O27" s="189" t="s">
        <v>330</v>
      </c>
      <c r="P27" s="566">
        <f>IF($D27="","",VLOOKUP($D27,'②名簿'!$B$9:$J$89,5,0))</f>
      </c>
      <c r="Q27" s="567"/>
      <c r="R27" s="566">
        <f>IF($D27="","",VLOOKUP($D27,'②名簿'!$B$9:$J$89,9,0))</f>
      </c>
      <c r="S27" s="567"/>
      <c r="T27" s="599">
        <f>IF($D27="","",VLOOKUP($D27,'②名簿'!$B$9:$J$89,6,0))</f>
      </c>
      <c r="U27" s="599"/>
      <c r="V27" s="600"/>
      <c r="W27" s="566">
        <f>IF($D27="","",VLOOKUP($D27,'②名簿'!$B$9:$J$89,8,0))</f>
      </c>
      <c r="X27" s="567"/>
      <c r="Y27" s="162">
        <f t="shared" si="0"/>
      </c>
      <c r="Z27" s="86"/>
    </row>
    <row r="28" spans="1:26" ht="17.25" customHeight="1">
      <c r="A28" s="258"/>
      <c r="B28" s="285"/>
      <c r="C28" s="258">
        <f t="shared" si="1"/>
        <v>0</v>
      </c>
      <c r="D28" s="342"/>
      <c r="E28" s="90"/>
      <c r="F28" s="137">
        <v>78</v>
      </c>
      <c r="G28" s="137">
        <v>200</v>
      </c>
      <c r="H28" s="594"/>
      <c r="I28" s="59"/>
      <c r="J28" s="301">
        <v>4</v>
      </c>
      <c r="K28" s="553">
        <f>IF($D28="","",VLOOKUP($D28,'②名簿'!$B$9:$J$89,2,0))</f>
      </c>
      <c r="L28" s="553"/>
      <c r="M28" s="188" t="s">
        <v>329</v>
      </c>
      <c r="N28" s="113">
        <f>IF($D28="","",VLOOKUP($D28,'②名簿'!$B$9:$J$89,3,0))</f>
      </c>
      <c r="O28" s="134" t="s">
        <v>330</v>
      </c>
      <c r="P28" s="554">
        <f>IF($D28="","",VLOOKUP($D28,'②名簿'!$B$9:$J$89,5,0))</f>
      </c>
      <c r="Q28" s="555"/>
      <c r="R28" s="554">
        <f>IF($D28="","",VLOOKUP($D28,'②名簿'!$B$9:$J$89,9,0))</f>
      </c>
      <c r="S28" s="555"/>
      <c r="T28" s="592">
        <f>IF($D28="","",VLOOKUP($D28,'②名簿'!$B$9:$J$89,6,0))</f>
      </c>
      <c r="U28" s="592"/>
      <c r="V28" s="593"/>
      <c r="W28" s="554">
        <f>IF($D28="","",VLOOKUP($D28,'②名簿'!$B$9:$J$89,8,0))</f>
      </c>
      <c r="X28" s="555"/>
      <c r="Y28" s="162">
        <f t="shared" si="0"/>
      </c>
      <c r="Z28" s="86"/>
    </row>
    <row r="29" spans="1:26" ht="17.25" customHeight="1">
      <c r="A29" s="258"/>
      <c r="B29" s="285"/>
      <c r="C29" s="258">
        <f t="shared" si="1"/>
        <v>0</v>
      </c>
      <c r="D29" s="338"/>
      <c r="E29" s="90"/>
      <c r="F29" s="137">
        <v>70</v>
      </c>
      <c r="G29" s="138">
        <v>78</v>
      </c>
      <c r="H29" s="594"/>
      <c r="I29" s="58"/>
      <c r="J29" s="298">
        <v>1</v>
      </c>
      <c r="K29" s="562">
        <f>IF($D29="","",VLOOKUP($D29,'②名簿'!$B$9:$J$89,2,0))</f>
      </c>
      <c r="L29" s="562"/>
      <c r="M29" s="186" t="s">
        <v>329</v>
      </c>
      <c r="N29" s="111">
        <f>IF($D29="","",VLOOKUP($D29,'②名簿'!$B$9:$J$89,3,0))</f>
      </c>
      <c r="O29" s="131" t="s">
        <v>330</v>
      </c>
      <c r="P29" s="551">
        <f>IF($D29="","",VLOOKUP($D29,'②名簿'!$B$9:$J$89,5,0))</f>
      </c>
      <c r="Q29" s="552"/>
      <c r="R29" s="551">
        <f>IF($D29="","",VLOOKUP($D29,'②名簿'!$B$9:$J$89,9,0))</f>
      </c>
      <c r="S29" s="552"/>
      <c r="T29" s="607">
        <f>IF($D29="","",VLOOKUP($D29,'②名簿'!$B$9:$J$89,6,0))</f>
      </c>
      <c r="U29" s="607"/>
      <c r="V29" s="608"/>
      <c r="W29" s="551">
        <f>IF($D29="","",VLOOKUP($D29,'②名簿'!$B$9:$J$89,8,0))</f>
      </c>
      <c r="X29" s="552"/>
      <c r="Y29" s="162">
        <f t="shared" si="0"/>
      </c>
      <c r="Z29" s="86"/>
    </row>
    <row r="30" spans="1:26" ht="17.25" customHeight="1">
      <c r="A30" s="258"/>
      <c r="B30" s="285"/>
      <c r="C30" s="258">
        <f t="shared" si="1"/>
        <v>0</v>
      </c>
      <c r="D30" s="339"/>
      <c r="E30" s="90" t="s">
        <v>217</v>
      </c>
      <c r="F30" s="137">
        <v>70</v>
      </c>
      <c r="G30" s="138">
        <v>78</v>
      </c>
      <c r="H30" s="594"/>
      <c r="I30" s="60">
        <v>78</v>
      </c>
      <c r="J30" s="299">
        <v>2</v>
      </c>
      <c r="K30" s="589">
        <f>IF($D30="","",VLOOKUP($D30,'②名簿'!$B$9:$J$89,2,0))</f>
      </c>
      <c r="L30" s="589"/>
      <c r="M30" s="187" t="s">
        <v>329</v>
      </c>
      <c r="N30" s="112">
        <f>IF($D30="","",VLOOKUP($D30,'②名簿'!$B$9:$J$89,3,0))</f>
      </c>
      <c r="O30" s="189" t="s">
        <v>330</v>
      </c>
      <c r="P30" s="572">
        <f>IF($D30="","",VLOOKUP($D30,'②名簿'!$B$9:$J$89,5,0))</f>
      </c>
      <c r="Q30" s="573"/>
      <c r="R30" s="572">
        <f>IF($D30="","",VLOOKUP($D30,'②名簿'!$B$9:$J$89,9,0))</f>
      </c>
      <c r="S30" s="573"/>
      <c r="T30" s="587">
        <f>IF($D30="","",VLOOKUP($D30,'②名簿'!$B$9:$J$89,6,0))</f>
      </c>
      <c r="U30" s="587"/>
      <c r="V30" s="588"/>
      <c r="W30" s="572">
        <f>IF($D30="","",VLOOKUP($D30,'②名簿'!$B$9:$J$89,8,0))</f>
      </c>
      <c r="X30" s="573"/>
      <c r="Y30" s="162">
        <f t="shared" si="0"/>
      </c>
      <c r="Z30" s="86"/>
    </row>
    <row r="31" spans="1:26" ht="17.25" customHeight="1">
      <c r="A31" s="258"/>
      <c r="B31" s="285"/>
      <c r="C31" s="258">
        <f t="shared" si="1"/>
        <v>0</v>
      </c>
      <c r="D31" s="339"/>
      <c r="E31" s="90"/>
      <c r="F31" s="137">
        <v>70</v>
      </c>
      <c r="G31" s="138">
        <v>78</v>
      </c>
      <c r="H31" s="594"/>
      <c r="I31" s="60" t="s">
        <v>186</v>
      </c>
      <c r="J31" s="300">
        <v>3</v>
      </c>
      <c r="K31" s="568">
        <f>IF($D31="","",VLOOKUP($D31,'②名簿'!$B$9:$J$89,2,0))</f>
      </c>
      <c r="L31" s="568"/>
      <c r="M31" s="187" t="s">
        <v>329</v>
      </c>
      <c r="N31" s="112">
        <f>IF($D31="","",VLOOKUP($D31,'②名簿'!$B$9:$J$89,3,0))</f>
      </c>
      <c r="O31" s="189" t="s">
        <v>330</v>
      </c>
      <c r="P31" s="566">
        <f>IF($D31="","",VLOOKUP($D31,'②名簿'!$B$9:$J$89,5,0))</f>
      </c>
      <c r="Q31" s="567"/>
      <c r="R31" s="566">
        <f>IF($D31="","",VLOOKUP($D31,'②名簿'!$B$9:$J$89,9,0))</f>
      </c>
      <c r="S31" s="567"/>
      <c r="T31" s="599">
        <f>IF($D31="","",VLOOKUP($D31,'②名簿'!$B$9:$J$89,6,0))</f>
      </c>
      <c r="U31" s="599"/>
      <c r="V31" s="600"/>
      <c r="W31" s="566">
        <f>IF($D31="","",VLOOKUP($D31,'②名簿'!$B$9:$J$89,8,0))</f>
      </c>
      <c r="X31" s="567"/>
      <c r="Y31" s="162">
        <f>IF(W31="","",IF(AND(W31&gt;F31,W31&lt;=G31),"","×"))</f>
      </c>
      <c r="Z31" s="86"/>
    </row>
    <row r="32" spans="1:26" ht="17.25" customHeight="1">
      <c r="A32" s="258"/>
      <c r="B32" s="285"/>
      <c r="C32" s="258">
        <f t="shared" si="1"/>
        <v>0</v>
      </c>
      <c r="D32" s="342"/>
      <c r="E32" s="90"/>
      <c r="F32" s="137">
        <v>70</v>
      </c>
      <c r="G32" s="138">
        <v>78</v>
      </c>
      <c r="H32" s="594"/>
      <c r="I32" s="59"/>
      <c r="J32" s="301">
        <v>4</v>
      </c>
      <c r="K32" s="553">
        <f>IF($D32="","",VLOOKUP($D32,'②名簿'!$B$9:$J$89,2,0))</f>
      </c>
      <c r="L32" s="553"/>
      <c r="M32" s="188" t="s">
        <v>329</v>
      </c>
      <c r="N32" s="113">
        <f>IF($D32="","",VLOOKUP($D32,'②名簿'!$B$9:$J$89,3,0))</f>
      </c>
      <c r="O32" s="134" t="s">
        <v>330</v>
      </c>
      <c r="P32" s="554">
        <f>IF($D32="","",VLOOKUP($D32,'②名簿'!$B$9:$J$89,5,0))</f>
      </c>
      <c r="Q32" s="555"/>
      <c r="R32" s="554">
        <f>IF($D32="","",VLOOKUP($D32,'②名簿'!$B$9:$J$89,9,0))</f>
      </c>
      <c r="S32" s="555"/>
      <c r="T32" s="592">
        <f>IF($D32="","",VLOOKUP($D32,'②名簿'!$B$9:$J$89,6,0))</f>
      </c>
      <c r="U32" s="592"/>
      <c r="V32" s="593"/>
      <c r="W32" s="554">
        <f>IF($D32="","",VLOOKUP($D32,'②名簿'!$B$9:$J$89,8,0))</f>
      </c>
      <c r="X32" s="555"/>
      <c r="Y32" s="162">
        <f t="shared" si="0"/>
      </c>
      <c r="Z32" s="87"/>
    </row>
    <row r="33" spans="1:26" ht="17.25" customHeight="1">
      <c r="A33" s="258"/>
      <c r="B33" s="285"/>
      <c r="C33" s="258">
        <f t="shared" si="1"/>
        <v>0</v>
      </c>
      <c r="D33" s="338"/>
      <c r="E33" s="90"/>
      <c r="F33" s="137">
        <v>63</v>
      </c>
      <c r="G33" s="138">
        <v>70</v>
      </c>
      <c r="H33" s="594"/>
      <c r="I33" s="58"/>
      <c r="J33" s="298">
        <v>1</v>
      </c>
      <c r="K33" s="562">
        <f>IF($D33="","",VLOOKUP($D33,'②名簿'!$B$9:$J$89,2,0))</f>
      </c>
      <c r="L33" s="562"/>
      <c r="M33" s="186" t="s">
        <v>329</v>
      </c>
      <c r="N33" s="111">
        <f>IF($D33="","",VLOOKUP($D33,'②名簿'!$B$9:$J$89,3,0))</f>
      </c>
      <c r="O33" s="131" t="s">
        <v>330</v>
      </c>
      <c r="P33" s="551">
        <f>IF($D33="","",VLOOKUP($D33,'②名簿'!$B$9:$J$89,5,0))</f>
      </c>
      <c r="Q33" s="552"/>
      <c r="R33" s="551">
        <f>IF($D33="","",VLOOKUP($D33,'②名簿'!$B$9:$J$89,9,0))</f>
      </c>
      <c r="S33" s="552"/>
      <c r="T33" s="607">
        <f>IF($D33="","",VLOOKUP($D33,'②名簿'!$B$9:$J$89,6,0))</f>
      </c>
      <c r="U33" s="607"/>
      <c r="V33" s="608"/>
      <c r="W33" s="551">
        <f>IF($D33="","",VLOOKUP($D33,'②名簿'!$B$9:$J$89,8,0))</f>
      </c>
      <c r="X33" s="552"/>
      <c r="Y33" s="162">
        <f t="shared" si="0"/>
      </c>
      <c r="Z33" s="87"/>
    </row>
    <row r="34" spans="1:26" ht="17.25" customHeight="1">
      <c r="A34" s="258"/>
      <c r="B34" s="285"/>
      <c r="C34" s="258">
        <f t="shared" si="1"/>
        <v>0</v>
      </c>
      <c r="D34" s="339"/>
      <c r="E34" s="90" t="s">
        <v>217</v>
      </c>
      <c r="F34" s="137">
        <v>63</v>
      </c>
      <c r="G34" s="138">
        <v>70</v>
      </c>
      <c r="H34" s="594"/>
      <c r="I34" s="60">
        <v>70</v>
      </c>
      <c r="J34" s="299">
        <v>2</v>
      </c>
      <c r="K34" s="589">
        <f>IF($D34="","",VLOOKUP($D34,'②名簿'!$B$9:$J$89,2,0))</f>
      </c>
      <c r="L34" s="589"/>
      <c r="M34" s="187" t="s">
        <v>329</v>
      </c>
      <c r="N34" s="112">
        <f>IF($D34="","",VLOOKUP($D34,'②名簿'!$B$9:$J$89,3,0))</f>
      </c>
      <c r="O34" s="189" t="s">
        <v>330</v>
      </c>
      <c r="P34" s="572">
        <f>IF($D34="","",VLOOKUP($D34,'②名簿'!$B$9:$J$89,5,0))</f>
      </c>
      <c r="Q34" s="573"/>
      <c r="R34" s="572">
        <f>IF($D34="","",VLOOKUP($D34,'②名簿'!$B$9:$J$89,9,0))</f>
      </c>
      <c r="S34" s="573"/>
      <c r="T34" s="587">
        <f>IF($D34="","",VLOOKUP($D34,'②名簿'!$B$9:$J$89,6,0))</f>
      </c>
      <c r="U34" s="587"/>
      <c r="V34" s="588"/>
      <c r="W34" s="572">
        <f>IF($D34="","",VLOOKUP($D34,'②名簿'!$B$9:$J$89,8,0))</f>
      </c>
      <c r="X34" s="573"/>
      <c r="Y34" s="162">
        <f t="shared" si="0"/>
      </c>
      <c r="Z34" s="87"/>
    </row>
    <row r="35" spans="1:26" ht="17.25" customHeight="1">
      <c r="A35" s="258"/>
      <c r="B35" s="285"/>
      <c r="C35" s="258">
        <f t="shared" si="1"/>
        <v>0</v>
      </c>
      <c r="D35" s="339"/>
      <c r="E35" s="90"/>
      <c r="F35" s="137">
        <v>63</v>
      </c>
      <c r="G35" s="138">
        <v>70</v>
      </c>
      <c r="H35" s="594"/>
      <c r="I35" s="60" t="s">
        <v>186</v>
      </c>
      <c r="J35" s="300">
        <v>3</v>
      </c>
      <c r="K35" s="568">
        <f>IF($D35="","",VLOOKUP($D35,'②名簿'!$B$9:$J$89,2,0))</f>
      </c>
      <c r="L35" s="568"/>
      <c r="M35" s="187" t="s">
        <v>329</v>
      </c>
      <c r="N35" s="112">
        <f>IF($D35="","",VLOOKUP($D35,'②名簿'!$B$9:$J$89,3,0))</f>
      </c>
      <c r="O35" s="189" t="s">
        <v>330</v>
      </c>
      <c r="P35" s="566">
        <f>IF($D35="","",VLOOKUP($D35,'②名簿'!$B$9:$J$89,5,0))</f>
      </c>
      <c r="Q35" s="567"/>
      <c r="R35" s="566">
        <f>IF($D35="","",VLOOKUP($D35,'②名簿'!$B$9:$J$89,9,0))</f>
      </c>
      <c r="S35" s="567"/>
      <c r="T35" s="599">
        <f>IF($D35="","",VLOOKUP($D35,'②名簿'!$B$9:$J$89,6,0))</f>
      </c>
      <c r="U35" s="599"/>
      <c r="V35" s="600"/>
      <c r="W35" s="566">
        <f>IF($D35="","",VLOOKUP($D35,'②名簿'!$B$9:$J$89,8,0))</f>
      </c>
      <c r="X35" s="567"/>
      <c r="Y35" s="162">
        <f t="shared" si="0"/>
      </c>
      <c r="Z35" s="87"/>
    </row>
    <row r="36" spans="1:26" ht="17.25" customHeight="1">
      <c r="A36" s="258"/>
      <c r="B36" s="285"/>
      <c r="C36" s="258">
        <f t="shared" si="1"/>
        <v>0</v>
      </c>
      <c r="D36" s="342"/>
      <c r="E36" s="90"/>
      <c r="F36" s="137">
        <v>63</v>
      </c>
      <c r="G36" s="138">
        <v>70</v>
      </c>
      <c r="H36" s="594"/>
      <c r="I36" s="59"/>
      <c r="J36" s="301">
        <v>4</v>
      </c>
      <c r="K36" s="553">
        <f>IF($D36="","",VLOOKUP($D36,'②名簿'!$B$9:$J$89,2,0))</f>
      </c>
      <c r="L36" s="553"/>
      <c r="M36" s="188" t="s">
        <v>329</v>
      </c>
      <c r="N36" s="113">
        <f>IF($D36="","",VLOOKUP($D36,'②名簿'!$B$9:$J$89,3,0))</f>
      </c>
      <c r="O36" s="134" t="s">
        <v>330</v>
      </c>
      <c r="P36" s="554">
        <f>IF($D36="","",VLOOKUP($D36,'②名簿'!$B$9:$J$89,5,0))</f>
      </c>
      <c r="Q36" s="555"/>
      <c r="R36" s="554">
        <f>IF($D36="","",VLOOKUP($D36,'②名簿'!$B$9:$J$89,9,0))</f>
      </c>
      <c r="S36" s="555"/>
      <c r="T36" s="592">
        <f>IF($D36="","",VLOOKUP($D36,'②名簿'!$B$9:$J$89,6,0))</f>
      </c>
      <c r="U36" s="592"/>
      <c r="V36" s="593"/>
      <c r="W36" s="554">
        <f>IF($D36="","",VLOOKUP($D36,'②名簿'!$B$9:$J$89,8,0))</f>
      </c>
      <c r="X36" s="555"/>
      <c r="Y36" s="162">
        <f t="shared" si="0"/>
      </c>
      <c r="Z36" s="87"/>
    </row>
    <row r="37" spans="1:26" ht="17.25" customHeight="1">
      <c r="A37" s="258"/>
      <c r="B37" s="285"/>
      <c r="C37" s="258">
        <f t="shared" si="1"/>
        <v>0</v>
      </c>
      <c r="D37" s="338"/>
      <c r="E37" s="90"/>
      <c r="F37" s="137">
        <v>57</v>
      </c>
      <c r="G37" s="138">
        <v>63</v>
      </c>
      <c r="H37" s="594"/>
      <c r="I37" s="58"/>
      <c r="J37" s="298">
        <v>1</v>
      </c>
      <c r="K37" s="562">
        <f>IF($D37="","",VLOOKUP($D37,'②名簿'!$B$9:$J$89,2,0))</f>
      </c>
      <c r="L37" s="562"/>
      <c r="M37" s="186" t="s">
        <v>329</v>
      </c>
      <c r="N37" s="111">
        <f>IF($D37="","",VLOOKUP($D37,'②名簿'!$B$9:$J$89,3,0))</f>
      </c>
      <c r="O37" s="131" t="s">
        <v>330</v>
      </c>
      <c r="P37" s="551">
        <f>IF($D37="","",VLOOKUP($D37,'②名簿'!$B$9:$J$89,5,0))</f>
      </c>
      <c r="Q37" s="552"/>
      <c r="R37" s="551">
        <f>IF($D37="","",VLOOKUP($D37,'②名簿'!$B$9:$J$89,9,0))</f>
      </c>
      <c r="S37" s="552"/>
      <c r="T37" s="607">
        <f>IF($D37="","",VLOOKUP($D37,'②名簿'!$B$9:$J$89,6,0))</f>
      </c>
      <c r="U37" s="607"/>
      <c r="V37" s="608"/>
      <c r="W37" s="551">
        <f>IF($D37="","",VLOOKUP($D37,'②名簿'!$B$9:$J$89,8,0))</f>
      </c>
      <c r="X37" s="552"/>
      <c r="Y37" s="162">
        <f t="shared" si="0"/>
      </c>
      <c r="Z37" s="87"/>
    </row>
    <row r="38" spans="1:26" ht="17.25" customHeight="1">
      <c r="A38" s="258"/>
      <c r="B38" s="285"/>
      <c r="C38" s="258">
        <f t="shared" si="1"/>
        <v>0</v>
      </c>
      <c r="D38" s="339"/>
      <c r="E38" s="90" t="s">
        <v>217</v>
      </c>
      <c r="F38" s="137">
        <v>57</v>
      </c>
      <c r="G38" s="138">
        <v>63</v>
      </c>
      <c r="H38" s="594"/>
      <c r="I38" s="60">
        <v>63</v>
      </c>
      <c r="J38" s="299">
        <v>2</v>
      </c>
      <c r="K38" s="589">
        <f>IF($D38="","",VLOOKUP($D38,'②名簿'!$B$9:$J$89,2,0))</f>
      </c>
      <c r="L38" s="589"/>
      <c r="M38" s="187" t="s">
        <v>329</v>
      </c>
      <c r="N38" s="112">
        <f>IF($D38="","",VLOOKUP($D38,'②名簿'!$B$9:$J$89,3,0))</f>
      </c>
      <c r="O38" s="189" t="s">
        <v>330</v>
      </c>
      <c r="P38" s="572">
        <f>IF($D38="","",VLOOKUP($D38,'②名簿'!$B$9:$J$89,5,0))</f>
      </c>
      <c r="Q38" s="573"/>
      <c r="R38" s="572">
        <f>IF($D38="","",VLOOKUP($D38,'②名簿'!$B$9:$J$89,9,0))</f>
      </c>
      <c r="S38" s="573"/>
      <c r="T38" s="587">
        <f>IF($D38="","",VLOOKUP($D38,'②名簿'!$B$9:$J$89,6,0))</f>
      </c>
      <c r="U38" s="587"/>
      <c r="V38" s="588"/>
      <c r="W38" s="572">
        <f>IF($D38="","",VLOOKUP($D38,'②名簿'!$B$9:$J$89,8,0))</f>
      </c>
      <c r="X38" s="573"/>
      <c r="Y38" s="162">
        <f t="shared" si="0"/>
      </c>
      <c r="Z38" s="87"/>
    </row>
    <row r="39" spans="1:26" ht="17.25" customHeight="1">
      <c r="A39" s="258"/>
      <c r="B39" s="285"/>
      <c r="C39" s="258">
        <f t="shared" si="1"/>
        <v>0</v>
      </c>
      <c r="D39" s="339"/>
      <c r="E39" s="90"/>
      <c r="F39" s="137">
        <v>57</v>
      </c>
      <c r="G39" s="138">
        <v>63</v>
      </c>
      <c r="H39" s="594"/>
      <c r="I39" s="60" t="s">
        <v>186</v>
      </c>
      <c r="J39" s="300">
        <v>3</v>
      </c>
      <c r="K39" s="568">
        <f>IF($D39="","",VLOOKUP($D39,'②名簿'!$B$9:$J$89,2,0))</f>
      </c>
      <c r="L39" s="568"/>
      <c r="M39" s="187" t="s">
        <v>329</v>
      </c>
      <c r="N39" s="112">
        <f>IF($D39="","",VLOOKUP($D39,'②名簿'!$B$9:$J$89,3,0))</f>
      </c>
      <c r="O39" s="189" t="s">
        <v>330</v>
      </c>
      <c r="P39" s="566">
        <f>IF($D39="","",VLOOKUP($D39,'②名簿'!$B$9:$J$89,5,0))</f>
      </c>
      <c r="Q39" s="567"/>
      <c r="R39" s="566">
        <f>IF($D39="","",VLOOKUP($D39,'②名簿'!$B$9:$J$89,9,0))</f>
      </c>
      <c r="S39" s="567"/>
      <c r="T39" s="599">
        <f>IF($D39="","",VLOOKUP($D39,'②名簿'!$B$9:$J$89,6,0))</f>
      </c>
      <c r="U39" s="599"/>
      <c r="V39" s="600"/>
      <c r="W39" s="566">
        <f>IF($D39="","",VLOOKUP($D39,'②名簿'!$B$9:$J$89,8,0))</f>
      </c>
      <c r="X39" s="567"/>
      <c r="Y39" s="162">
        <f t="shared" si="0"/>
      </c>
      <c r="Z39" s="87"/>
    </row>
    <row r="40" spans="1:26" ht="17.25" customHeight="1">
      <c r="A40" s="258"/>
      <c r="B40" s="285"/>
      <c r="C40" s="258">
        <f t="shared" si="1"/>
        <v>0</v>
      </c>
      <c r="D40" s="342"/>
      <c r="E40" s="90"/>
      <c r="F40" s="137">
        <v>57</v>
      </c>
      <c r="G40" s="138">
        <v>63</v>
      </c>
      <c r="H40" s="594"/>
      <c r="I40" s="59"/>
      <c r="J40" s="301">
        <v>4</v>
      </c>
      <c r="K40" s="553">
        <f>IF($D40="","",VLOOKUP($D40,'②名簿'!$B$9:$J$89,2,0))</f>
      </c>
      <c r="L40" s="553"/>
      <c r="M40" s="188" t="s">
        <v>329</v>
      </c>
      <c r="N40" s="113">
        <f>IF($D40="","",VLOOKUP($D40,'②名簿'!$B$9:$J$89,3,0))</f>
      </c>
      <c r="O40" s="134" t="s">
        <v>330</v>
      </c>
      <c r="P40" s="554">
        <f>IF($D40="","",VLOOKUP($D40,'②名簿'!$B$9:$J$89,5,0))</f>
      </c>
      <c r="Q40" s="555"/>
      <c r="R40" s="554">
        <f>IF($D40="","",VLOOKUP($D40,'②名簿'!$B$9:$J$89,9,0))</f>
      </c>
      <c r="S40" s="555"/>
      <c r="T40" s="592">
        <f>IF($D40="","",VLOOKUP($D40,'②名簿'!$B$9:$J$89,6,0))</f>
      </c>
      <c r="U40" s="592"/>
      <c r="V40" s="593"/>
      <c r="W40" s="554">
        <f>IF($D40="","",VLOOKUP($D40,'②名簿'!$B$9:$J$89,8,0))</f>
      </c>
      <c r="X40" s="555"/>
      <c r="Y40" s="162">
        <f t="shared" si="0"/>
      </c>
      <c r="Z40" s="87"/>
    </row>
    <row r="41" spans="1:26" ht="17.25" customHeight="1">
      <c r="A41" s="258"/>
      <c r="B41" s="285"/>
      <c r="C41" s="258">
        <f t="shared" si="1"/>
        <v>0</v>
      </c>
      <c r="D41" s="338"/>
      <c r="E41" s="90"/>
      <c r="F41" s="137">
        <v>52</v>
      </c>
      <c r="G41" s="138">
        <v>57</v>
      </c>
      <c r="H41" s="594"/>
      <c r="I41" s="58"/>
      <c r="J41" s="298">
        <v>1</v>
      </c>
      <c r="K41" s="562">
        <f>IF($D41="","",VLOOKUP($D41,'②名簿'!$B$9:$J$89,2,0))</f>
      </c>
      <c r="L41" s="562"/>
      <c r="M41" s="186" t="s">
        <v>329</v>
      </c>
      <c r="N41" s="111">
        <f>IF($D41="","",VLOOKUP($D41,'②名簿'!$B$9:$J$89,3,0))</f>
      </c>
      <c r="O41" s="131" t="s">
        <v>330</v>
      </c>
      <c r="P41" s="551">
        <f>IF($D41="","",VLOOKUP($D41,'②名簿'!$B$9:$J$89,5,0))</f>
      </c>
      <c r="Q41" s="552"/>
      <c r="R41" s="551">
        <f>IF($D41="","",VLOOKUP($D41,'②名簿'!$B$9:$J$89,9,0))</f>
      </c>
      <c r="S41" s="552"/>
      <c r="T41" s="607">
        <f>IF($D41="","",VLOOKUP($D41,'②名簿'!$B$9:$J$89,6,0))</f>
      </c>
      <c r="U41" s="607"/>
      <c r="V41" s="608"/>
      <c r="W41" s="551">
        <f>IF($D41="","",VLOOKUP($D41,'②名簿'!$B$9:$J$89,8,0))</f>
      </c>
      <c r="X41" s="552"/>
      <c r="Y41" s="162">
        <f t="shared" si="0"/>
      </c>
      <c r="Z41" s="87"/>
    </row>
    <row r="42" spans="1:26" ht="17.25" customHeight="1">
      <c r="A42" s="258"/>
      <c r="B42" s="285"/>
      <c r="C42" s="258">
        <f t="shared" si="1"/>
        <v>0</v>
      </c>
      <c r="D42" s="339"/>
      <c r="E42" s="90" t="s">
        <v>217</v>
      </c>
      <c r="F42" s="137">
        <v>52</v>
      </c>
      <c r="G42" s="138">
        <v>57</v>
      </c>
      <c r="H42" s="594"/>
      <c r="I42" s="60">
        <v>57</v>
      </c>
      <c r="J42" s="299">
        <v>2</v>
      </c>
      <c r="K42" s="589">
        <f>IF($D42="","",VLOOKUP($D42,'②名簿'!$B$9:$J$89,2,0))</f>
      </c>
      <c r="L42" s="589"/>
      <c r="M42" s="187" t="s">
        <v>329</v>
      </c>
      <c r="N42" s="112">
        <f>IF($D42="","",VLOOKUP($D42,'②名簿'!$B$9:$J$89,3,0))</f>
      </c>
      <c r="O42" s="189" t="s">
        <v>330</v>
      </c>
      <c r="P42" s="572">
        <f>IF($D42="","",VLOOKUP($D42,'②名簿'!$B$9:$J$89,5,0))</f>
      </c>
      <c r="Q42" s="573"/>
      <c r="R42" s="572">
        <f>IF($D42="","",VLOOKUP($D42,'②名簿'!$B$9:$J$89,9,0))</f>
      </c>
      <c r="S42" s="573"/>
      <c r="T42" s="587">
        <f>IF($D42="","",VLOOKUP($D42,'②名簿'!$B$9:$J$89,6,0))</f>
      </c>
      <c r="U42" s="587"/>
      <c r="V42" s="588"/>
      <c r="W42" s="572">
        <f>IF($D42="","",VLOOKUP($D42,'②名簿'!$B$9:$J$89,8,0))</f>
      </c>
      <c r="X42" s="573"/>
      <c r="Y42" s="162">
        <f t="shared" si="0"/>
      </c>
      <c r="Z42" s="87"/>
    </row>
    <row r="43" spans="1:26" ht="17.25" customHeight="1">
      <c r="A43" s="258"/>
      <c r="B43" s="285"/>
      <c r="C43" s="258">
        <f t="shared" si="1"/>
        <v>0</v>
      </c>
      <c r="D43" s="339"/>
      <c r="E43" s="90"/>
      <c r="F43" s="137">
        <v>52</v>
      </c>
      <c r="G43" s="138">
        <v>57</v>
      </c>
      <c r="H43" s="594"/>
      <c r="I43" s="60" t="s">
        <v>186</v>
      </c>
      <c r="J43" s="300">
        <v>3</v>
      </c>
      <c r="K43" s="568">
        <f>IF($D43="","",VLOOKUP($D43,'②名簿'!$B$9:$J$89,2,0))</f>
      </c>
      <c r="L43" s="568"/>
      <c r="M43" s="187" t="s">
        <v>329</v>
      </c>
      <c r="N43" s="112">
        <f>IF($D43="","",VLOOKUP($D43,'②名簿'!$B$9:$J$89,3,0))</f>
      </c>
      <c r="O43" s="189" t="s">
        <v>330</v>
      </c>
      <c r="P43" s="566">
        <f>IF($D43="","",VLOOKUP($D43,'②名簿'!$B$9:$J$89,5,0))</f>
      </c>
      <c r="Q43" s="567"/>
      <c r="R43" s="566">
        <f>IF($D43="","",VLOOKUP($D43,'②名簿'!$B$9:$J$89,9,0))</f>
      </c>
      <c r="S43" s="567"/>
      <c r="T43" s="599">
        <f>IF($D43="","",VLOOKUP($D43,'②名簿'!$B$9:$J$89,6,0))</f>
      </c>
      <c r="U43" s="599"/>
      <c r="V43" s="600"/>
      <c r="W43" s="566">
        <f>IF($D43="","",VLOOKUP($D43,'②名簿'!$B$9:$J$89,8,0))</f>
      </c>
      <c r="X43" s="567"/>
      <c r="Y43" s="162">
        <f t="shared" si="0"/>
      </c>
      <c r="Z43" s="87"/>
    </row>
    <row r="44" spans="1:26" ht="17.25" customHeight="1">
      <c r="A44" s="258"/>
      <c r="B44" s="285"/>
      <c r="C44" s="258">
        <f t="shared" si="1"/>
        <v>0</v>
      </c>
      <c r="D44" s="342"/>
      <c r="E44" s="90"/>
      <c r="F44" s="137">
        <v>52</v>
      </c>
      <c r="G44" s="138">
        <v>57</v>
      </c>
      <c r="H44" s="594"/>
      <c r="I44" s="59"/>
      <c r="J44" s="301">
        <v>4</v>
      </c>
      <c r="K44" s="553">
        <f>IF($D44="","",VLOOKUP($D44,'②名簿'!$B$9:$J$89,2,0))</f>
      </c>
      <c r="L44" s="553"/>
      <c r="M44" s="188" t="s">
        <v>329</v>
      </c>
      <c r="N44" s="113">
        <f>IF($D44="","",VLOOKUP($D44,'②名簿'!$B$9:$J$89,3,0))</f>
      </c>
      <c r="O44" s="134" t="s">
        <v>330</v>
      </c>
      <c r="P44" s="554">
        <f>IF($D44="","",VLOOKUP($D44,'②名簿'!$B$9:$J$89,5,0))</f>
      </c>
      <c r="Q44" s="555"/>
      <c r="R44" s="554">
        <f>IF($D44="","",VLOOKUP($D44,'②名簿'!$B$9:$J$89,9,0))</f>
      </c>
      <c r="S44" s="555"/>
      <c r="T44" s="592">
        <f>IF($D44="","",VLOOKUP($D44,'②名簿'!$B$9:$J$89,6,0))</f>
      </c>
      <c r="U44" s="592"/>
      <c r="V44" s="593"/>
      <c r="W44" s="554">
        <f>IF($D44="","",VLOOKUP($D44,'②名簿'!$B$9:$J$89,8,0))</f>
      </c>
      <c r="X44" s="555"/>
      <c r="Y44" s="162">
        <f t="shared" si="0"/>
      </c>
      <c r="Z44" s="87"/>
    </row>
    <row r="45" spans="1:26" ht="17.25" customHeight="1">
      <c r="A45" s="258"/>
      <c r="B45" s="285"/>
      <c r="C45" s="258">
        <f t="shared" si="1"/>
        <v>0</v>
      </c>
      <c r="D45" s="338"/>
      <c r="E45" s="90"/>
      <c r="F45" s="137">
        <v>48</v>
      </c>
      <c r="G45" s="138">
        <v>52</v>
      </c>
      <c r="H45" s="594"/>
      <c r="I45" s="58"/>
      <c r="J45" s="298">
        <v>1</v>
      </c>
      <c r="K45" s="562">
        <f>IF($D45="","",VLOOKUP($D45,'②名簿'!$B$9:$J$89,2,0))</f>
      </c>
      <c r="L45" s="562"/>
      <c r="M45" s="186" t="s">
        <v>329</v>
      </c>
      <c r="N45" s="111">
        <f>IF($D45="","",VLOOKUP($D45,'②名簿'!$B$9:$J$89,3,0))</f>
      </c>
      <c r="O45" s="131" t="s">
        <v>330</v>
      </c>
      <c r="P45" s="551">
        <f>IF($D45="","",VLOOKUP($D45,'②名簿'!$B$9:$J$89,5,0))</f>
      </c>
      <c r="Q45" s="552"/>
      <c r="R45" s="551">
        <f>IF($D45="","",VLOOKUP($D45,'②名簿'!$B$9:$J$89,9,0))</f>
      </c>
      <c r="S45" s="552"/>
      <c r="T45" s="607">
        <f>IF($D45="","",VLOOKUP($D45,'②名簿'!$B$9:$J$89,6,0))</f>
      </c>
      <c r="U45" s="607"/>
      <c r="V45" s="608"/>
      <c r="W45" s="551">
        <f>IF($D45="","",VLOOKUP($D45,'②名簿'!$B$9:$J$89,8,0))</f>
      </c>
      <c r="X45" s="552"/>
      <c r="Y45" s="162">
        <f t="shared" si="0"/>
      </c>
      <c r="Z45" s="87"/>
    </row>
    <row r="46" spans="1:26" ht="17.25" customHeight="1">
      <c r="A46" s="258"/>
      <c r="B46" s="285"/>
      <c r="C46" s="258">
        <f t="shared" si="1"/>
        <v>0</v>
      </c>
      <c r="D46" s="339"/>
      <c r="E46" s="90" t="s">
        <v>217</v>
      </c>
      <c r="F46" s="137">
        <v>48</v>
      </c>
      <c r="G46" s="138">
        <v>52</v>
      </c>
      <c r="H46" s="594"/>
      <c r="I46" s="60">
        <v>52</v>
      </c>
      <c r="J46" s="299">
        <v>2</v>
      </c>
      <c r="K46" s="589">
        <f>IF($D46="","",VLOOKUP($D46,'②名簿'!$B$9:$J$89,2,0))</f>
      </c>
      <c r="L46" s="589"/>
      <c r="M46" s="187" t="s">
        <v>329</v>
      </c>
      <c r="N46" s="112">
        <f>IF($D46="","",VLOOKUP($D46,'②名簿'!$B$9:$J$89,3,0))</f>
      </c>
      <c r="O46" s="189" t="s">
        <v>330</v>
      </c>
      <c r="P46" s="572">
        <f>IF($D46="","",VLOOKUP($D46,'②名簿'!$B$9:$J$89,5,0))</f>
      </c>
      <c r="Q46" s="573"/>
      <c r="R46" s="572">
        <f>IF($D46="","",VLOOKUP($D46,'②名簿'!$B$9:$J$89,9,0))</f>
      </c>
      <c r="S46" s="573"/>
      <c r="T46" s="587">
        <f>IF($D46="","",VLOOKUP($D46,'②名簿'!$B$9:$J$89,6,0))</f>
      </c>
      <c r="U46" s="587"/>
      <c r="V46" s="588"/>
      <c r="W46" s="572">
        <f>IF($D46="","",VLOOKUP($D46,'②名簿'!$B$9:$J$89,8,0))</f>
      </c>
      <c r="X46" s="573"/>
      <c r="Y46" s="162">
        <f t="shared" si="0"/>
      </c>
      <c r="Z46" s="87"/>
    </row>
    <row r="47" spans="1:26" ht="17.25" customHeight="1">
      <c r="A47" s="258"/>
      <c r="B47" s="285"/>
      <c r="C47" s="258">
        <f t="shared" si="1"/>
        <v>0</v>
      </c>
      <c r="D47" s="339"/>
      <c r="E47" s="90"/>
      <c r="F47" s="137">
        <v>48</v>
      </c>
      <c r="G47" s="138">
        <v>52</v>
      </c>
      <c r="H47" s="594"/>
      <c r="I47" s="60" t="s">
        <v>186</v>
      </c>
      <c r="J47" s="300">
        <v>3</v>
      </c>
      <c r="K47" s="568">
        <f>IF($D47="","",VLOOKUP($D47,'②名簿'!$B$9:$J$89,2,0))</f>
      </c>
      <c r="L47" s="568"/>
      <c r="M47" s="187" t="s">
        <v>329</v>
      </c>
      <c r="N47" s="112">
        <f>IF($D47="","",VLOOKUP($D47,'②名簿'!$B$9:$J$89,3,0))</f>
      </c>
      <c r="O47" s="189" t="s">
        <v>330</v>
      </c>
      <c r="P47" s="566">
        <f>IF($D47="","",VLOOKUP($D47,'②名簿'!$B$9:$J$89,5,0))</f>
      </c>
      <c r="Q47" s="567"/>
      <c r="R47" s="566">
        <f>IF($D47="","",VLOOKUP($D47,'②名簿'!$B$9:$J$89,9,0))</f>
      </c>
      <c r="S47" s="567"/>
      <c r="T47" s="599">
        <f>IF($D47="","",VLOOKUP($D47,'②名簿'!$B$9:$J$89,6,0))</f>
      </c>
      <c r="U47" s="599"/>
      <c r="V47" s="600"/>
      <c r="W47" s="566">
        <f>IF($D47="","",VLOOKUP($D47,'②名簿'!$B$9:$J$89,8,0))</f>
      </c>
      <c r="X47" s="567"/>
      <c r="Y47" s="162">
        <f t="shared" si="0"/>
      </c>
      <c r="Z47" s="87"/>
    </row>
    <row r="48" spans="1:26" ht="17.25" customHeight="1">
      <c r="A48" s="258"/>
      <c r="B48" s="285"/>
      <c r="C48" s="258">
        <f t="shared" si="1"/>
        <v>0</v>
      </c>
      <c r="D48" s="342"/>
      <c r="E48" s="90"/>
      <c r="F48" s="137">
        <v>48</v>
      </c>
      <c r="G48" s="138">
        <v>52</v>
      </c>
      <c r="H48" s="594"/>
      <c r="I48" s="59"/>
      <c r="J48" s="301">
        <v>4</v>
      </c>
      <c r="K48" s="553">
        <f>IF($D48="","",VLOOKUP($D48,'②名簿'!$B$9:$J$89,2,0))</f>
      </c>
      <c r="L48" s="553"/>
      <c r="M48" s="188" t="s">
        <v>329</v>
      </c>
      <c r="N48" s="113">
        <f>IF($D48="","",VLOOKUP($D48,'②名簿'!$B$9:$J$89,3,0))</f>
      </c>
      <c r="O48" s="134" t="s">
        <v>330</v>
      </c>
      <c r="P48" s="554">
        <f>IF($D48="","",VLOOKUP($D48,'②名簿'!$B$9:$J$89,5,0))</f>
      </c>
      <c r="Q48" s="555"/>
      <c r="R48" s="554">
        <f>IF($D48="","",VLOOKUP($D48,'②名簿'!$B$9:$J$89,9,0))</f>
      </c>
      <c r="S48" s="555"/>
      <c r="T48" s="592">
        <f>IF($D48="","",VLOOKUP($D48,'②名簿'!$B$9:$J$89,6,0))</f>
      </c>
      <c r="U48" s="592"/>
      <c r="V48" s="593"/>
      <c r="W48" s="554">
        <f>IF($D48="","",VLOOKUP($D48,'②名簿'!$B$9:$J$89,8,0))</f>
      </c>
      <c r="X48" s="555"/>
      <c r="Y48" s="162">
        <f t="shared" si="0"/>
      </c>
      <c r="Z48" s="87"/>
    </row>
    <row r="49" spans="1:26" ht="17.25" customHeight="1">
      <c r="A49" s="258"/>
      <c r="B49" s="285"/>
      <c r="C49" s="258">
        <f t="shared" si="1"/>
        <v>0</v>
      </c>
      <c r="D49" s="338"/>
      <c r="E49" s="90"/>
      <c r="F49" s="137">
        <v>1</v>
      </c>
      <c r="G49" s="138">
        <v>48</v>
      </c>
      <c r="H49" s="594"/>
      <c r="I49" s="58"/>
      <c r="J49" s="298">
        <v>1</v>
      </c>
      <c r="K49" s="562">
        <f>IF($D49="","",VLOOKUP($D49,'②名簿'!$B$9:$J$89,2,0))</f>
      </c>
      <c r="L49" s="562"/>
      <c r="M49" s="186" t="s">
        <v>329</v>
      </c>
      <c r="N49" s="111">
        <f>IF($D49="","",VLOOKUP($D49,'②名簿'!$B$9:$J$89,3,0))</f>
      </c>
      <c r="O49" s="131" t="s">
        <v>330</v>
      </c>
      <c r="P49" s="551">
        <f>IF($D49="","",VLOOKUP($D49,'②名簿'!$B$9:$J$89,5,0))</f>
      </c>
      <c r="Q49" s="552"/>
      <c r="R49" s="551">
        <f>IF($D49="","",VLOOKUP($D49,'②名簿'!$B$9:$J$89,9,0))</f>
      </c>
      <c r="S49" s="552"/>
      <c r="T49" s="607">
        <f>IF($D49="","",VLOOKUP($D49,'②名簿'!$B$9:$J$89,6,0))</f>
      </c>
      <c r="U49" s="607"/>
      <c r="V49" s="608"/>
      <c r="W49" s="551">
        <f>IF($D49="","",VLOOKUP($D49,'②名簿'!$B$9:$J$89,8,0))</f>
      </c>
      <c r="X49" s="552"/>
      <c r="Y49" s="162">
        <f t="shared" si="0"/>
      </c>
      <c r="Z49" s="87"/>
    </row>
    <row r="50" spans="1:26" ht="17.25" customHeight="1">
      <c r="A50" s="258"/>
      <c r="B50" s="285"/>
      <c r="C50" s="258">
        <f t="shared" si="1"/>
        <v>0</v>
      </c>
      <c r="D50" s="339"/>
      <c r="E50" s="90" t="s">
        <v>217</v>
      </c>
      <c r="F50" s="137">
        <v>1</v>
      </c>
      <c r="G50" s="138">
        <v>48</v>
      </c>
      <c r="H50" s="594"/>
      <c r="I50" s="60">
        <v>48</v>
      </c>
      <c r="J50" s="299">
        <v>2</v>
      </c>
      <c r="K50" s="589">
        <f>IF($D50="","",VLOOKUP($D50,'②名簿'!$B$9:$J$89,2,0))</f>
      </c>
      <c r="L50" s="589"/>
      <c r="M50" s="187" t="s">
        <v>329</v>
      </c>
      <c r="N50" s="112">
        <f>IF($D50="","",VLOOKUP($D50,'②名簿'!$B$9:$J$89,3,0))</f>
      </c>
      <c r="O50" s="189" t="s">
        <v>330</v>
      </c>
      <c r="P50" s="572">
        <f>IF($D50="","",VLOOKUP($D50,'②名簿'!$B$9:$J$89,5,0))</f>
      </c>
      <c r="Q50" s="573"/>
      <c r="R50" s="572">
        <f>IF($D50="","",VLOOKUP($D50,'②名簿'!$B$9:$J$89,9,0))</f>
      </c>
      <c r="S50" s="573"/>
      <c r="T50" s="587">
        <f>IF($D50="","",VLOOKUP($D50,'②名簿'!$B$9:$J$89,6,0))</f>
      </c>
      <c r="U50" s="587"/>
      <c r="V50" s="588"/>
      <c r="W50" s="572">
        <f>IF($D50="","",VLOOKUP($D50,'②名簿'!$B$9:$J$89,8,0))</f>
      </c>
      <c r="X50" s="573"/>
      <c r="Y50" s="162">
        <f t="shared" si="0"/>
      </c>
      <c r="Z50" s="87"/>
    </row>
    <row r="51" spans="1:26" ht="17.25" customHeight="1">
      <c r="A51" s="258"/>
      <c r="B51" s="285"/>
      <c r="C51" s="258">
        <f t="shared" si="1"/>
        <v>0</v>
      </c>
      <c r="D51" s="339"/>
      <c r="E51" s="90"/>
      <c r="F51" s="137">
        <v>1</v>
      </c>
      <c r="G51" s="138">
        <v>48</v>
      </c>
      <c r="H51" s="594"/>
      <c r="I51" s="60" t="s">
        <v>186</v>
      </c>
      <c r="J51" s="300">
        <v>3</v>
      </c>
      <c r="K51" s="568">
        <f>IF($D51="","",VLOOKUP($D51,'②名簿'!$B$9:$J$89,2,0))</f>
      </c>
      <c r="L51" s="568"/>
      <c r="M51" s="187" t="s">
        <v>329</v>
      </c>
      <c r="N51" s="112">
        <f>IF($D51="","",VLOOKUP($D51,'②名簿'!$B$9:$J$89,3,0))</f>
      </c>
      <c r="O51" s="189" t="s">
        <v>330</v>
      </c>
      <c r="P51" s="566">
        <f>IF($D51="","",VLOOKUP($D51,'②名簿'!$B$9:$J$89,5,0))</f>
      </c>
      <c r="Q51" s="567"/>
      <c r="R51" s="566">
        <f>IF($D51="","",VLOOKUP($D51,'②名簿'!$B$9:$J$89,9,0))</f>
      </c>
      <c r="S51" s="567"/>
      <c r="T51" s="599">
        <f>IF($D51="","",VLOOKUP($D51,'②名簿'!$B$9:$J$89,6,0))</f>
      </c>
      <c r="U51" s="599"/>
      <c r="V51" s="600"/>
      <c r="W51" s="566">
        <f>IF($D51="","",VLOOKUP($D51,'②名簿'!$B$9:$J$89,8,0))</f>
      </c>
      <c r="X51" s="567"/>
      <c r="Y51" s="162">
        <f t="shared" si="0"/>
      </c>
      <c r="Z51" s="87"/>
    </row>
    <row r="52" spans="1:26" ht="17.25" customHeight="1">
      <c r="A52" s="258"/>
      <c r="B52" s="285"/>
      <c r="C52" s="258">
        <f t="shared" si="1"/>
        <v>0</v>
      </c>
      <c r="D52" s="342"/>
      <c r="E52" s="90"/>
      <c r="F52" s="137">
        <v>1</v>
      </c>
      <c r="G52" s="138">
        <v>48</v>
      </c>
      <c r="H52" s="594"/>
      <c r="I52" s="59"/>
      <c r="J52" s="301">
        <v>4</v>
      </c>
      <c r="K52" s="553">
        <f>IF($D52="","",VLOOKUP($D52,'②名簿'!$B$9:$J$89,2,0))</f>
      </c>
      <c r="L52" s="553"/>
      <c r="M52" s="188" t="s">
        <v>329</v>
      </c>
      <c r="N52" s="113">
        <f>IF($D52="","",VLOOKUP($D52,'②名簿'!$B$9:$J$89,3,0))</f>
      </c>
      <c r="O52" s="134" t="s">
        <v>330</v>
      </c>
      <c r="P52" s="554">
        <f>IF($D52="","",VLOOKUP($D52,'②名簿'!$B$9:$J$89,5,0))</f>
      </c>
      <c r="Q52" s="555"/>
      <c r="R52" s="554">
        <f>IF($D52="","",VLOOKUP($D52,'②名簿'!$B$9:$J$89,9,0))</f>
      </c>
      <c r="S52" s="555"/>
      <c r="T52" s="592">
        <f>IF($D52="","",VLOOKUP($D52,'②名簿'!$B$9:$J$89,6,0))</f>
      </c>
      <c r="U52" s="592"/>
      <c r="V52" s="593"/>
      <c r="W52" s="554">
        <f>IF($D52="","",VLOOKUP($D52,'②名簿'!$B$9:$J$89,8,0))</f>
      </c>
      <c r="X52" s="555"/>
      <c r="Y52" s="162">
        <f t="shared" si="0"/>
      </c>
      <c r="Z52" s="87"/>
    </row>
    <row r="53" spans="1:26" ht="15.75" customHeight="1">
      <c r="A53" s="285"/>
      <c r="B53" s="258"/>
      <c r="C53" s="258"/>
      <c r="D53" s="89"/>
      <c r="E53" s="90"/>
      <c r="F53" s="137"/>
      <c r="G53" s="137"/>
      <c r="S53" s="574" t="str">
        <f>"出場選手の実人数 "&amp;B6&amp;" 名"</f>
        <v>出場選手の実人数 　　 名</v>
      </c>
      <c r="T53" s="574"/>
      <c r="U53" s="574"/>
      <c r="V53" s="574"/>
      <c r="W53" s="574"/>
      <c r="X53" s="574"/>
      <c r="Y53" s="163">
        <f>IF(B6="　","×","")</f>
      </c>
      <c r="Z53" s="87"/>
    </row>
    <row r="54" spans="1:26" ht="15.75" customHeight="1">
      <c r="A54" s="285"/>
      <c r="B54" s="94"/>
      <c r="C54" s="258"/>
      <c r="D54" s="86"/>
      <c r="E54" s="87"/>
      <c r="F54" s="137"/>
      <c r="G54" s="137"/>
      <c r="H54" s="69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296"/>
      <c r="Z54" s="87"/>
    </row>
    <row r="55" spans="1:26" ht="15.75" customHeight="1">
      <c r="A55" s="285"/>
      <c r="B55" s="94"/>
      <c r="C55" s="86"/>
      <c r="D55" s="86"/>
      <c r="E55" s="87"/>
      <c r="F55" s="139"/>
      <c r="G55" s="139"/>
      <c r="H55" s="87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164"/>
      <c r="Z55" s="87"/>
    </row>
    <row r="56" spans="1:26" ht="15.75" customHeight="1">
      <c r="A56" s="285"/>
      <c r="B56" s="86"/>
      <c r="C56" s="86"/>
      <c r="D56" s="86"/>
      <c r="E56" s="87"/>
      <c r="F56" s="139"/>
      <c r="G56" s="139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164"/>
      <c r="Z56" s="87"/>
    </row>
    <row r="57" spans="1:26" ht="15.75" customHeight="1">
      <c r="A57" s="285"/>
      <c r="B57" s="86"/>
      <c r="C57" s="86"/>
      <c r="D57" s="86"/>
      <c r="E57" s="87"/>
      <c r="F57" s="139"/>
      <c r="G57" s="139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164"/>
      <c r="Z57" s="87"/>
    </row>
    <row r="58" spans="1:26" ht="15.75" customHeight="1">
      <c r="A58" s="285"/>
      <c r="B58" s="86"/>
      <c r="C58" s="86"/>
      <c r="D58" s="86"/>
      <c r="E58" s="87"/>
      <c r="F58" s="139"/>
      <c r="G58" s="139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164"/>
      <c r="Z58" s="87"/>
    </row>
    <row r="59" spans="1:26" ht="15.75" customHeight="1">
      <c r="A59" s="285"/>
      <c r="B59" s="86"/>
      <c r="C59" s="86"/>
      <c r="D59" s="86"/>
      <c r="E59" s="87"/>
      <c r="F59" s="139"/>
      <c r="G59" s="139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164"/>
      <c r="Z59" s="87"/>
    </row>
    <row r="60" spans="1:26" ht="15.75" customHeight="1">
      <c r="A60" s="285"/>
      <c r="B60" s="86"/>
      <c r="C60" s="86"/>
      <c r="D60" s="86"/>
      <c r="E60" s="87"/>
      <c r="F60" s="139"/>
      <c r="G60" s="139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164"/>
      <c r="Z60" s="87"/>
    </row>
    <row r="61" ht="15.75" customHeight="1">
      <c r="Z61" s="5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</sheetData>
  <sheetProtection sheet="1" selectLockedCells="1"/>
  <mergeCells count="197">
    <mergeCell ref="L11:N11"/>
    <mergeCell ref="T52:V52"/>
    <mergeCell ref="K52:L52"/>
    <mergeCell ref="J2:U2"/>
    <mergeCell ref="V2:X3"/>
    <mergeCell ref="T39:V39"/>
    <mergeCell ref="T41:V41"/>
    <mergeCell ref="T30:V30"/>
    <mergeCell ref="P10:X10"/>
    <mergeCell ref="R9:T9"/>
    <mergeCell ref="B12:C14"/>
    <mergeCell ref="T50:V50"/>
    <mergeCell ref="T46:V46"/>
    <mergeCell ref="T47:V47"/>
    <mergeCell ref="T44:V44"/>
    <mergeCell ref="T14:V14"/>
    <mergeCell ref="P14:Q14"/>
    <mergeCell ref="R14:S14"/>
    <mergeCell ref="K14:L14"/>
    <mergeCell ref="T42:V42"/>
    <mergeCell ref="S8:T8"/>
    <mergeCell ref="U8:W8"/>
    <mergeCell ref="H8:K9"/>
    <mergeCell ref="L8:P9"/>
    <mergeCell ref="H15:H18"/>
    <mergeCell ref="T15:V15"/>
    <mergeCell ref="J13:V13"/>
    <mergeCell ref="H14:I14"/>
    <mergeCell ref="T18:V18"/>
    <mergeCell ref="U9:W9"/>
    <mergeCell ref="I11:K11"/>
    <mergeCell ref="T17:V17"/>
    <mergeCell ref="T16:V16"/>
    <mergeCell ref="K17:L17"/>
    <mergeCell ref="K4:V4"/>
    <mergeCell ref="H6:K7"/>
    <mergeCell ref="R6:X6"/>
    <mergeCell ref="R7:R8"/>
    <mergeCell ref="S7:T7"/>
    <mergeCell ref="U7:W7"/>
    <mergeCell ref="L6:Q7"/>
    <mergeCell ref="Q8:Q9"/>
    <mergeCell ref="H25:H52"/>
    <mergeCell ref="T25:V25"/>
    <mergeCell ref="T29:V29"/>
    <mergeCell ref="H24:I24"/>
    <mergeCell ref="T24:V24"/>
    <mergeCell ref="T31:V31"/>
    <mergeCell ref="T40:V40"/>
    <mergeCell ref="T38:V38"/>
    <mergeCell ref="T43:V43"/>
    <mergeCell ref="T48:V48"/>
    <mergeCell ref="T26:V26"/>
    <mergeCell ref="T33:V33"/>
    <mergeCell ref="T37:V37"/>
    <mergeCell ref="T34:V34"/>
    <mergeCell ref="T35:V35"/>
    <mergeCell ref="T32:V32"/>
    <mergeCell ref="T27:V27"/>
    <mergeCell ref="T28:V28"/>
    <mergeCell ref="W18:X18"/>
    <mergeCell ref="W17:X17"/>
    <mergeCell ref="W16:X16"/>
    <mergeCell ref="W15:X15"/>
    <mergeCell ref="J23:W23"/>
    <mergeCell ref="W28:X28"/>
    <mergeCell ref="W27:X27"/>
    <mergeCell ref="W26:X26"/>
    <mergeCell ref="W25:X25"/>
    <mergeCell ref="W24:X24"/>
    <mergeCell ref="W44:X44"/>
    <mergeCell ref="W43:X43"/>
    <mergeCell ref="W42:X42"/>
    <mergeCell ref="W41:X41"/>
    <mergeCell ref="W40:X40"/>
    <mergeCell ref="W14:X14"/>
    <mergeCell ref="W32:X32"/>
    <mergeCell ref="W31:X31"/>
    <mergeCell ref="W30:X30"/>
    <mergeCell ref="W29:X29"/>
    <mergeCell ref="W33:X33"/>
    <mergeCell ref="W52:X52"/>
    <mergeCell ref="W51:X51"/>
    <mergeCell ref="W50:X50"/>
    <mergeCell ref="W49:X49"/>
    <mergeCell ref="W48:X48"/>
    <mergeCell ref="W47:X47"/>
    <mergeCell ref="W46:X46"/>
    <mergeCell ref="W39:X39"/>
    <mergeCell ref="W38:X38"/>
    <mergeCell ref="S53:X53"/>
    <mergeCell ref="T51:V51"/>
    <mergeCell ref="W45:X45"/>
    <mergeCell ref="W35:X35"/>
    <mergeCell ref="W34:X34"/>
    <mergeCell ref="W37:X37"/>
    <mergeCell ref="W36:X36"/>
    <mergeCell ref="T36:V36"/>
    <mergeCell ref="T49:V49"/>
    <mergeCell ref="T45:V45"/>
    <mergeCell ref="K15:L15"/>
    <mergeCell ref="P15:Q15"/>
    <mergeCell ref="R15:S15"/>
    <mergeCell ref="K16:L16"/>
    <mergeCell ref="P16:Q16"/>
    <mergeCell ref="R16:S16"/>
    <mergeCell ref="P17:Q17"/>
    <mergeCell ref="R17:S17"/>
    <mergeCell ref="K18:L18"/>
    <mergeCell ref="P18:Q18"/>
    <mergeCell ref="R18:S18"/>
    <mergeCell ref="P24:Q24"/>
    <mergeCell ref="R24:S24"/>
    <mergeCell ref="K25:L25"/>
    <mergeCell ref="P25:Q25"/>
    <mergeCell ref="R25:S25"/>
    <mergeCell ref="K24:L24"/>
    <mergeCell ref="K26:L26"/>
    <mergeCell ref="P26:Q26"/>
    <mergeCell ref="R26:S26"/>
    <mergeCell ref="K27:L27"/>
    <mergeCell ref="P27:Q27"/>
    <mergeCell ref="R27:S27"/>
    <mergeCell ref="K28:L28"/>
    <mergeCell ref="P28:Q28"/>
    <mergeCell ref="R28:S28"/>
    <mergeCell ref="K29:L29"/>
    <mergeCell ref="P29:Q29"/>
    <mergeCell ref="R29:S29"/>
    <mergeCell ref="K30:L30"/>
    <mergeCell ref="P30:Q30"/>
    <mergeCell ref="R30:S30"/>
    <mergeCell ref="K31:L31"/>
    <mergeCell ref="P31:Q31"/>
    <mergeCell ref="R31:S31"/>
    <mergeCell ref="K32:L32"/>
    <mergeCell ref="P32:Q32"/>
    <mergeCell ref="R32:S32"/>
    <mergeCell ref="K33:L33"/>
    <mergeCell ref="P33:Q33"/>
    <mergeCell ref="R33:S33"/>
    <mergeCell ref="K34:L34"/>
    <mergeCell ref="P34:Q34"/>
    <mergeCell ref="R34:S34"/>
    <mergeCell ref="K35:L35"/>
    <mergeCell ref="P35:Q35"/>
    <mergeCell ref="R35:S35"/>
    <mergeCell ref="K36:L36"/>
    <mergeCell ref="P36:Q36"/>
    <mergeCell ref="R36:S36"/>
    <mergeCell ref="K37:L37"/>
    <mergeCell ref="P37:Q37"/>
    <mergeCell ref="R37:S37"/>
    <mergeCell ref="K38:L38"/>
    <mergeCell ref="P38:Q38"/>
    <mergeCell ref="R38:S38"/>
    <mergeCell ref="K39:L39"/>
    <mergeCell ref="P39:Q39"/>
    <mergeCell ref="R39:S39"/>
    <mergeCell ref="K40:L40"/>
    <mergeCell ref="P40:Q40"/>
    <mergeCell ref="R40:S40"/>
    <mergeCell ref="K41:L41"/>
    <mergeCell ref="P41:Q41"/>
    <mergeCell ref="R41:S41"/>
    <mergeCell ref="K42:L42"/>
    <mergeCell ref="P42:Q42"/>
    <mergeCell ref="R42:S42"/>
    <mergeCell ref="K47:L47"/>
    <mergeCell ref="P47:Q47"/>
    <mergeCell ref="R47:S47"/>
    <mergeCell ref="K43:L43"/>
    <mergeCell ref="P43:Q43"/>
    <mergeCell ref="R43:S43"/>
    <mergeCell ref="K44:L44"/>
    <mergeCell ref="P44:Q44"/>
    <mergeCell ref="R44:S44"/>
    <mergeCell ref="K45:L45"/>
    <mergeCell ref="P45:Q45"/>
    <mergeCell ref="R45:S45"/>
    <mergeCell ref="K46:L46"/>
    <mergeCell ref="P46:Q46"/>
    <mergeCell ref="R46:S46"/>
    <mergeCell ref="P52:Q52"/>
    <mergeCell ref="R52:S52"/>
    <mergeCell ref="K50:L50"/>
    <mergeCell ref="P50:Q50"/>
    <mergeCell ref="R50:S50"/>
    <mergeCell ref="K51:L51"/>
    <mergeCell ref="P51:Q51"/>
    <mergeCell ref="R51:S51"/>
    <mergeCell ref="K49:L49"/>
    <mergeCell ref="K48:L48"/>
    <mergeCell ref="P48:Q48"/>
    <mergeCell ref="R48:S48"/>
    <mergeCell ref="R49:S49"/>
    <mergeCell ref="P49:Q49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zoomScaleSheetLayoutView="100" zoomScalePageLayoutView="0" workbookViewId="0" topLeftCell="A37">
      <selection activeCell="I53" sqref="I53:K53"/>
    </sheetView>
  </sheetViews>
  <sheetFormatPr defaultColWidth="8.796875" defaultRowHeight="14.25"/>
  <cols>
    <col min="1" max="1" width="5.5" style="257" bestFit="1" customWidth="1"/>
    <col min="2" max="2" width="2.5" style="31" customWidth="1"/>
    <col min="3" max="4" width="2.09765625" style="150" customWidth="1"/>
    <col min="5" max="6" width="4.69921875" style="31" customWidth="1"/>
    <col min="7" max="7" width="5.5" style="31" customWidth="1"/>
    <col min="8" max="8" width="6.09765625" style="31" customWidth="1"/>
    <col min="9" max="9" width="6.5" style="31" customWidth="1"/>
    <col min="10" max="10" width="2" style="31" customWidth="1"/>
    <col min="11" max="11" width="14.5" style="31" customWidth="1"/>
    <col min="12" max="12" width="2" style="31" customWidth="1"/>
    <col min="13" max="17" width="7.5" style="31" customWidth="1"/>
    <col min="18" max="19" width="3.5" style="31" customWidth="1"/>
    <col min="20" max="20" width="28.09765625" style="31" customWidth="1"/>
    <col min="21" max="16384" width="9" style="31" customWidth="1"/>
  </cols>
  <sheetData>
    <row r="1" spans="1:20" ht="13.5">
      <c r="A1" s="311"/>
      <c r="B1" s="256"/>
      <c r="C1" s="287"/>
      <c r="D1" s="146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</row>
    <row r="2" spans="1:20" ht="30" customHeight="1">
      <c r="A2" s="359"/>
      <c r="B2" s="359"/>
      <c r="C2" s="146"/>
      <c r="D2" s="146"/>
      <c r="E2" s="651" t="str">
        <f>'初期設定'!D1&amp;'初期設定'!$D$2&amp;"年度　男子第"&amp;'初期設定'!D7&amp;"回佐賀県高等学校新人柔道大会"</f>
        <v>令和5年度　男子第75回佐賀県高等学校新人柔道大会</v>
      </c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83"/>
      <c r="S2" s="84"/>
      <c r="T2" s="84"/>
    </row>
    <row r="3" spans="1:20" ht="30" customHeight="1">
      <c r="A3" s="359"/>
      <c r="B3" s="359"/>
      <c r="C3" s="146"/>
      <c r="D3" s="146"/>
      <c r="E3" s="652" t="str">
        <f>"（兼、"&amp;'初期設定'!D1&amp;'初期設定'!$D$2&amp;"年度　第"&amp;'初期設定'!G7&amp;"回九州高等学校新人柔道大会佐賀県予選会）"</f>
        <v>（兼、令和5年度　第27回九州高等学校新人柔道大会佐賀県予選会）</v>
      </c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83"/>
      <c r="S3" s="84"/>
      <c r="T3" s="84"/>
    </row>
    <row r="4" spans="1:20" ht="30" customHeight="1">
      <c r="A4" s="359"/>
      <c r="B4" s="359"/>
      <c r="C4" s="146"/>
      <c r="D4" s="146"/>
      <c r="H4" s="634" t="s">
        <v>28</v>
      </c>
      <c r="I4" s="634"/>
      <c r="J4" s="634"/>
      <c r="K4" s="634"/>
      <c r="L4" s="634"/>
      <c r="M4" s="634"/>
      <c r="N4" s="634"/>
      <c r="O4" s="634"/>
      <c r="R4" s="83"/>
      <c r="S4" s="84"/>
      <c r="T4" s="84"/>
    </row>
    <row r="5" spans="1:20" ht="12" customHeight="1">
      <c r="A5" s="359"/>
      <c r="B5" s="359"/>
      <c r="C5" s="146"/>
      <c r="D5" s="146"/>
      <c r="H5" s="32"/>
      <c r="I5" s="32"/>
      <c r="J5" s="32"/>
      <c r="K5" s="32"/>
      <c r="L5" s="32"/>
      <c r="M5" s="32"/>
      <c r="N5" s="32"/>
      <c r="O5" s="32"/>
      <c r="R5" s="83"/>
      <c r="S5" s="84"/>
      <c r="T5" s="84"/>
    </row>
    <row r="6" spans="1:20" ht="24" customHeight="1">
      <c r="A6" s="359"/>
      <c r="B6" s="359"/>
      <c r="C6" s="146"/>
      <c r="D6" s="146"/>
      <c r="G6" s="662" t="s">
        <v>11</v>
      </c>
      <c r="H6" s="663"/>
      <c r="I6" s="664"/>
      <c r="J6" s="534" t="str">
        <f>'①学校情報'!$C$5&amp;"高等学校"</f>
        <v>高等学校</v>
      </c>
      <c r="K6" s="535"/>
      <c r="L6" s="535"/>
      <c r="M6" s="535"/>
      <c r="N6" s="535"/>
      <c r="O6" s="535"/>
      <c r="P6" s="536"/>
      <c r="R6" s="83"/>
      <c r="S6" s="84"/>
      <c r="T6" s="84"/>
    </row>
    <row r="7" spans="1:20" ht="24">
      <c r="A7" s="359"/>
      <c r="B7" s="359"/>
      <c r="C7" s="146"/>
      <c r="D7" s="146"/>
      <c r="G7" s="662" t="s">
        <v>12</v>
      </c>
      <c r="H7" s="663"/>
      <c r="I7" s="664"/>
      <c r="J7" s="12"/>
      <c r="K7" s="655" t="str">
        <f>'①学校情報'!$C$11</f>
        <v> </v>
      </c>
      <c r="L7" s="655"/>
      <c r="M7" s="655"/>
      <c r="N7" s="655"/>
      <c r="O7" s="33" t="s">
        <v>38</v>
      </c>
      <c r="P7" s="14"/>
      <c r="R7" s="83"/>
      <c r="S7" s="84"/>
      <c r="T7" s="84"/>
    </row>
    <row r="8" spans="1:20" s="97" customFormat="1" ht="13.5">
      <c r="A8" s="376"/>
      <c r="B8" s="359"/>
      <c r="C8" s="147"/>
      <c r="D8" s="147"/>
      <c r="G8" s="98"/>
      <c r="H8" s="98"/>
      <c r="I8" s="98"/>
      <c r="J8" s="99"/>
      <c r="K8" s="100"/>
      <c r="L8" s="100"/>
      <c r="M8" s="100"/>
      <c r="N8" s="100"/>
      <c r="O8" s="101"/>
      <c r="P8" s="99"/>
      <c r="R8" s="96"/>
      <c r="S8" s="102"/>
      <c r="T8" s="102"/>
    </row>
    <row r="9" spans="1:20" ht="30" customHeight="1">
      <c r="A9" s="359"/>
      <c r="B9" s="359"/>
      <c r="C9" s="146"/>
      <c r="D9" s="146"/>
      <c r="E9" s="651" t="s">
        <v>29</v>
      </c>
      <c r="F9" s="651"/>
      <c r="G9" s="651"/>
      <c r="H9" s="651"/>
      <c r="I9" s="651"/>
      <c r="R9" s="83"/>
      <c r="S9" s="84"/>
      <c r="T9" s="84"/>
    </row>
    <row r="10" spans="1:20" ht="19.5" customHeight="1">
      <c r="A10" s="377" t="s">
        <v>358</v>
      </c>
      <c r="B10" s="359"/>
      <c r="C10" s="146"/>
      <c r="D10" s="146"/>
      <c r="E10" s="636" t="s">
        <v>366</v>
      </c>
      <c r="F10" s="636"/>
      <c r="G10" s="624" t="s">
        <v>271</v>
      </c>
      <c r="H10" s="625"/>
      <c r="I10" s="625"/>
      <c r="J10" s="172" t="s">
        <v>263</v>
      </c>
      <c r="K10" s="173" t="s">
        <v>213</v>
      </c>
      <c r="L10" s="174" t="s">
        <v>264</v>
      </c>
      <c r="M10" s="624" t="s">
        <v>14</v>
      </c>
      <c r="N10" s="654"/>
      <c r="O10" s="18" t="s">
        <v>15</v>
      </c>
      <c r="P10" s="18" t="s">
        <v>16</v>
      </c>
      <c r="Q10" s="18" t="s">
        <v>17</v>
      </c>
      <c r="R10" s="83"/>
      <c r="S10" s="84"/>
      <c r="T10" s="84"/>
    </row>
    <row r="11" spans="1:20" ht="15" customHeight="1">
      <c r="A11" s="378"/>
      <c r="B11" s="359" t="s">
        <v>217</v>
      </c>
      <c r="C11" s="148"/>
      <c r="D11" s="148"/>
      <c r="E11" s="653" t="s">
        <v>18</v>
      </c>
      <c r="F11" s="653"/>
      <c r="G11" s="622">
        <f>IF($A11="","",VLOOKUP($A11,'②名簿'!$B$9:$J$89,2,0))</f>
      </c>
      <c r="H11" s="623"/>
      <c r="I11" s="623"/>
      <c r="J11" s="177" t="s">
        <v>263</v>
      </c>
      <c r="K11" s="183">
        <f>IF($A11="","",VLOOKUP($A11,'②名簿'!$B$9:$J$89,3,0))</f>
      </c>
      <c r="L11" s="180" t="s">
        <v>264</v>
      </c>
      <c r="M11" s="632">
        <f>IF($A11="","",VLOOKUP($A11,'②名簿'!$B$9:$J$89,6,0))</f>
      </c>
      <c r="N11" s="633"/>
      <c r="O11" s="277">
        <f>IF($A11="","",VLOOKUP($A11,'②名簿'!$B$9:$J$89,5,0))</f>
      </c>
      <c r="P11" s="277">
        <f>IF($A11="","",VLOOKUP($A11,'②名簿'!$B$9:$J$89,7,0))</f>
      </c>
      <c r="Q11" s="277">
        <f>IF($A11="","",VLOOKUP($A11,'②名簿'!$B$9:$J$89,8,0))</f>
      </c>
      <c r="R11" s="83"/>
      <c r="S11" s="84"/>
      <c r="T11" s="84"/>
    </row>
    <row r="12" spans="1:20" ht="15" customHeight="1">
      <c r="A12" s="379"/>
      <c r="B12" s="359"/>
      <c r="C12" s="148"/>
      <c r="D12" s="148"/>
      <c r="E12" s="644" t="s">
        <v>30</v>
      </c>
      <c r="F12" s="644"/>
      <c r="G12" s="620">
        <f>IF($A12="","",VLOOKUP($A12,'②名簿'!$B$9:$J$89,2,0))</f>
      </c>
      <c r="H12" s="621"/>
      <c r="I12" s="621"/>
      <c r="J12" s="178" t="s">
        <v>329</v>
      </c>
      <c r="K12" s="184">
        <f>IF($A12="","",VLOOKUP($A12,'②名簿'!$B$9:$J$89,3,0))</f>
      </c>
      <c r="L12" s="181" t="s">
        <v>330</v>
      </c>
      <c r="M12" s="628">
        <f>IF($A12="","",VLOOKUP($A12,'②名簿'!$B$9:$J$89,6,0))</f>
      </c>
      <c r="N12" s="629"/>
      <c r="O12" s="278">
        <f>IF($A12="","",VLOOKUP($A12,'②名簿'!$B$9:$J$89,5,0))</f>
      </c>
      <c r="P12" s="278">
        <f>IF($A12="","",VLOOKUP($A12,'②名簿'!$B$9:$J$89,7,0))</f>
      </c>
      <c r="Q12" s="278">
        <f>IF($A12="","",VLOOKUP($A12,'②名簿'!$B$9:$J$89,8,0))</f>
      </c>
      <c r="R12" s="83"/>
      <c r="S12" s="84"/>
      <c r="T12" s="641" t="s">
        <v>128</v>
      </c>
    </row>
    <row r="13" spans="1:20" ht="15" customHeight="1">
      <c r="A13" s="379"/>
      <c r="B13" s="359"/>
      <c r="C13" s="148"/>
      <c r="D13" s="148"/>
      <c r="E13" s="644" t="s">
        <v>20</v>
      </c>
      <c r="F13" s="644"/>
      <c r="G13" s="620">
        <f>IF($A13="","",VLOOKUP($A13,'②名簿'!$B$9:$J$89,2,0))</f>
      </c>
      <c r="H13" s="621"/>
      <c r="I13" s="621"/>
      <c r="J13" s="178" t="s">
        <v>329</v>
      </c>
      <c r="K13" s="184">
        <f>IF($A13="","",VLOOKUP($A13,'②名簿'!$B$9:$J$89,3,0))</f>
      </c>
      <c r="L13" s="181" t="s">
        <v>330</v>
      </c>
      <c r="M13" s="628">
        <f>IF($A13="","",VLOOKUP($A13,'②名簿'!$B$9:$J$89,6,0))</f>
      </c>
      <c r="N13" s="629"/>
      <c r="O13" s="278">
        <f>IF($A13="","",VLOOKUP($A13,'②名簿'!$B$9:$J$89,5,0))</f>
      </c>
      <c r="P13" s="278">
        <f>IF($A13="","",VLOOKUP($A13,'②名簿'!$B$9:$J$89,7,0))</f>
      </c>
      <c r="Q13" s="278">
        <f>IF($A13="","",VLOOKUP($A13,'②名簿'!$B$9:$J$89,8,0))</f>
      </c>
      <c r="R13" s="83"/>
      <c r="S13" s="84" t="s">
        <v>127</v>
      </c>
      <c r="T13" s="642"/>
    </row>
    <row r="14" spans="1:20" ht="15" customHeight="1">
      <c r="A14" s="379"/>
      <c r="B14" s="359"/>
      <c r="C14" s="148"/>
      <c r="D14" s="148"/>
      <c r="E14" s="644" t="s">
        <v>21</v>
      </c>
      <c r="F14" s="644"/>
      <c r="G14" s="620">
        <f>IF($A14="","",VLOOKUP($A14,'②名簿'!$B$9:$J$89,2,0))</f>
      </c>
      <c r="H14" s="621"/>
      <c r="I14" s="621"/>
      <c r="J14" s="178" t="s">
        <v>329</v>
      </c>
      <c r="K14" s="184">
        <f>IF($A14="","",VLOOKUP($A14,'②名簿'!$B$9:$J$89,3,0))</f>
      </c>
      <c r="L14" s="181" t="s">
        <v>330</v>
      </c>
      <c r="M14" s="628">
        <f>IF($A14="","",VLOOKUP($A14,'②名簿'!$B$9:$J$89,6,0))</f>
      </c>
      <c r="N14" s="629"/>
      <c r="O14" s="278">
        <f>IF($A14="","",VLOOKUP($A14,'②名簿'!$B$9:$J$89,5,0))</f>
      </c>
      <c r="P14" s="278">
        <f>IF($A14="","",VLOOKUP($A14,'②名簿'!$B$9:$J$89,7,0))</f>
      </c>
      <c r="Q14" s="278">
        <f>IF($A14="","",VLOOKUP($A14,'②名簿'!$B$9:$J$89,8,0))</f>
      </c>
      <c r="R14" s="83"/>
      <c r="S14" s="84"/>
      <c r="T14" s="643"/>
    </row>
    <row r="15" spans="1:20" ht="15" customHeight="1">
      <c r="A15" s="380"/>
      <c r="B15" s="359"/>
      <c r="C15" s="148"/>
      <c r="D15" s="148"/>
      <c r="E15" s="645" t="s">
        <v>22</v>
      </c>
      <c r="F15" s="645"/>
      <c r="G15" s="626">
        <f>IF($A15="","",VLOOKUP($A15,'②名簿'!$B$9:$J$89,2,0))</f>
      </c>
      <c r="H15" s="627"/>
      <c r="I15" s="627"/>
      <c r="J15" s="194" t="s">
        <v>329</v>
      </c>
      <c r="K15" s="192">
        <f>IF($A15="","",VLOOKUP($A15,'②名簿'!$B$9:$J$89,3,0))</f>
      </c>
      <c r="L15" s="190" t="s">
        <v>330</v>
      </c>
      <c r="M15" s="649">
        <f>IF($A15="","",VLOOKUP($A15,'②名簿'!$B$9:$J$89,6,0))</f>
      </c>
      <c r="N15" s="650"/>
      <c r="O15" s="280">
        <f>IF($A15="","",VLOOKUP($A15,'②名簿'!$B$9:$J$89,5,0))</f>
      </c>
      <c r="P15" s="280">
        <f>IF($A15="","",VLOOKUP($A15,'②名簿'!$B$9:$J$89,7,0))</f>
      </c>
      <c r="Q15" s="280">
        <f>IF($A15="","",VLOOKUP($A15,'②名簿'!$B$9:$J$89,8,0))</f>
      </c>
      <c r="R15" s="83"/>
      <c r="S15" s="84"/>
      <c r="T15" s="84"/>
    </row>
    <row r="16" spans="1:20" ht="15" customHeight="1">
      <c r="A16" s="381"/>
      <c r="B16" s="359" t="s">
        <v>217</v>
      </c>
      <c r="C16" s="148"/>
      <c r="D16" s="148"/>
      <c r="E16" s="646" t="s">
        <v>23</v>
      </c>
      <c r="F16" s="646"/>
      <c r="G16" s="637">
        <f>IF($A16="","",VLOOKUP($A16,'②名簿'!$B$9:$J$89,2,0))</f>
      </c>
      <c r="H16" s="638"/>
      <c r="I16" s="638"/>
      <c r="J16" s="195" t="s">
        <v>329</v>
      </c>
      <c r="K16" s="193">
        <f>IF($A16="","",VLOOKUP($A16,'②名簿'!$B$9:$J$89,3,0))</f>
      </c>
      <c r="L16" s="191" t="s">
        <v>330</v>
      </c>
      <c r="M16" s="639">
        <f>IF($A16="","",VLOOKUP($A16,'②名簿'!$B$9:$J$89,6,0))</f>
      </c>
      <c r="N16" s="640"/>
      <c r="O16" s="281">
        <f>IF($A16="","",VLOOKUP($A16,'②名簿'!$B$9:$J$89,5,0))</f>
      </c>
      <c r="P16" s="281">
        <f>IF($A16="","",VLOOKUP($A16,'②名簿'!$B$9:$J$89,7,0))</f>
      </c>
      <c r="Q16" s="281">
        <f>IF($A16="","",VLOOKUP($A16,'②名簿'!$B$9:$J$89,8,0))</f>
      </c>
      <c r="R16" s="83"/>
      <c r="S16" s="84"/>
      <c r="T16" s="84"/>
    </row>
    <row r="17" spans="1:20" ht="15" customHeight="1">
      <c r="A17" s="382"/>
      <c r="B17" s="359"/>
      <c r="C17" s="148"/>
      <c r="D17" s="148"/>
      <c r="E17" s="647" t="s">
        <v>23</v>
      </c>
      <c r="F17" s="647"/>
      <c r="G17" s="618">
        <f>IF($A17="","",VLOOKUP($A17,'②名簿'!$B$9:$J$89,2,0))</f>
      </c>
      <c r="H17" s="619"/>
      <c r="I17" s="619"/>
      <c r="J17" s="179" t="s">
        <v>329</v>
      </c>
      <c r="K17" s="185">
        <f>IF($A17="","",VLOOKUP($A17,'②名簿'!$B$9:$J$89,3,0))</f>
      </c>
      <c r="L17" s="182" t="s">
        <v>330</v>
      </c>
      <c r="M17" s="630">
        <f>IF($A17="","",VLOOKUP($A17,'②名簿'!$B$9:$J$89,6,0))</f>
      </c>
      <c r="N17" s="631"/>
      <c r="O17" s="279">
        <f>IF($A17="","",VLOOKUP($A17,'②名簿'!$B$9:$J$89,5,0))</f>
      </c>
      <c r="P17" s="279">
        <f>IF($A17="","",VLOOKUP($A17,'②名簿'!$B$9:$J$89,7,0))</f>
      </c>
      <c r="Q17" s="279">
        <f>IF($A17="","",VLOOKUP($A17,'②名簿'!$B$9:$J$89,8,0))</f>
      </c>
      <c r="R17" s="83"/>
      <c r="S17" s="84"/>
      <c r="T17" s="84"/>
    </row>
    <row r="18" spans="1:20" s="97" customFormat="1" ht="13.5">
      <c r="A18" s="376"/>
      <c r="B18" s="359"/>
      <c r="C18" s="147"/>
      <c r="D18" s="147"/>
      <c r="E18" s="98"/>
      <c r="F18" s="98"/>
      <c r="G18" s="98"/>
      <c r="H18" s="98"/>
      <c r="I18" s="98"/>
      <c r="J18" s="98"/>
      <c r="K18" s="98"/>
      <c r="L18" s="98"/>
      <c r="M18" s="103"/>
      <c r="N18" s="103"/>
      <c r="O18" s="98"/>
      <c r="P18" s="98"/>
      <c r="Q18" s="98"/>
      <c r="R18" s="96"/>
      <c r="S18" s="102"/>
      <c r="T18" s="102"/>
    </row>
    <row r="19" spans="1:20" ht="13.5">
      <c r="A19" s="359"/>
      <c r="B19" s="359"/>
      <c r="C19" s="146"/>
      <c r="D19" s="146"/>
      <c r="E19" s="634" t="s">
        <v>31</v>
      </c>
      <c r="F19" s="634"/>
      <c r="G19" s="634"/>
      <c r="H19" s="634"/>
      <c r="I19" s="634"/>
      <c r="L19" s="648" t="s">
        <v>32</v>
      </c>
      <c r="M19" s="648"/>
      <c r="N19" s="648"/>
      <c r="O19" s="648"/>
      <c r="P19" s="648"/>
      <c r="Q19" s="648"/>
      <c r="R19" s="83"/>
      <c r="S19" s="84"/>
      <c r="T19" s="84"/>
    </row>
    <row r="20" spans="1:20" ht="13.5">
      <c r="A20" s="359"/>
      <c r="B20" s="359"/>
      <c r="C20" s="146"/>
      <c r="D20" s="146"/>
      <c r="E20" s="635"/>
      <c r="F20" s="635"/>
      <c r="G20" s="635"/>
      <c r="H20" s="635"/>
      <c r="I20" s="635"/>
      <c r="L20" s="665" t="s">
        <v>33</v>
      </c>
      <c r="M20" s="665"/>
      <c r="N20" s="665"/>
      <c r="O20" s="665"/>
      <c r="P20" s="665"/>
      <c r="Q20" s="665"/>
      <c r="R20" s="83"/>
      <c r="S20" s="84"/>
      <c r="T20" s="84"/>
    </row>
    <row r="21" spans="1:20" ht="18.75" customHeight="1">
      <c r="A21" s="377" t="s">
        <v>358</v>
      </c>
      <c r="B21" s="359"/>
      <c r="C21" s="146"/>
      <c r="D21" s="146"/>
      <c r="E21" s="636" t="s">
        <v>367</v>
      </c>
      <c r="F21" s="636"/>
      <c r="G21" s="624" t="s">
        <v>271</v>
      </c>
      <c r="H21" s="625"/>
      <c r="I21" s="625"/>
      <c r="J21" s="172" t="s">
        <v>280</v>
      </c>
      <c r="K21" s="173" t="s">
        <v>281</v>
      </c>
      <c r="L21" s="174" t="s">
        <v>282</v>
      </c>
      <c r="M21" s="18" t="s">
        <v>15</v>
      </c>
      <c r="N21" s="18" t="s">
        <v>34</v>
      </c>
      <c r="O21" s="636" t="s">
        <v>14</v>
      </c>
      <c r="P21" s="636"/>
      <c r="Q21" s="18" t="s">
        <v>17</v>
      </c>
      <c r="R21" s="83"/>
      <c r="S21" s="84"/>
      <c r="T21" s="84"/>
    </row>
    <row r="22" spans="1:20" ht="15" customHeight="1">
      <c r="A22" s="378"/>
      <c r="B22" s="359" t="s">
        <v>217</v>
      </c>
      <c r="C22" s="143">
        <v>1</v>
      </c>
      <c r="D22" s="143">
        <v>60</v>
      </c>
      <c r="E22" s="656" t="s">
        <v>242</v>
      </c>
      <c r="F22" s="657"/>
      <c r="G22" s="622">
        <f>IF($A22="","",VLOOKUP($A22,'②名簿'!$B$9:$J$89,2,0))</f>
      </c>
      <c r="H22" s="623"/>
      <c r="I22" s="623"/>
      <c r="J22" s="177" t="s">
        <v>329</v>
      </c>
      <c r="K22" s="183">
        <f>IF($A22="","",VLOOKUP($A22,'②名簿'!$B$9:$J$89,3,0))</f>
      </c>
      <c r="L22" s="180" t="s">
        <v>330</v>
      </c>
      <c r="M22" s="277">
        <f>IF($A22="","",VLOOKUP($A22,'②名簿'!$B$9:$J$89,5,0))</f>
      </c>
      <c r="N22" s="277">
        <f>IF($A22="","",VLOOKUP($A22,'②名簿'!$B$9:$J$89,9,0))</f>
      </c>
      <c r="O22" s="632">
        <f>IF($A22="","",VLOOKUP($A22,'②名簿'!$B$9:$J$89,6,0))</f>
      </c>
      <c r="P22" s="633"/>
      <c r="Q22" s="277">
        <f>IF($A22="","",VLOOKUP($A22,'②名簿'!$B$9:$J$89,8,0))</f>
      </c>
      <c r="R22" s="104">
        <f aca="true" t="shared" si="0" ref="R22:R49">IF(Q22="","",IF(AND(Q22&gt;C22,Q22&lt;=D22),"","×"))</f>
      </c>
      <c r="S22" s="84"/>
      <c r="T22" s="84"/>
    </row>
    <row r="23" spans="1:20" ht="15" customHeight="1">
      <c r="A23" s="379"/>
      <c r="B23" s="359"/>
      <c r="C23" s="143">
        <v>1</v>
      </c>
      <c r="D23" s="143">
        <v>60</v>
      </c>
      <c r="E23" s="658"/>
      <c r="F23" s="659"/>
      <c r="G23" s="620">
        <f>IF($A23="","",VLOOKUP($A23,'②名簿'!$B$9:$J$89,2,0))</f>
      </c>
      <c r="H23" s="621"/>
      <c r="I23" s="621"/>
      <c r="J23" s="178" t="s">
        <v>329</v>
      </c>
      <c r="K23" s="184">
        <f>IF($A23="","",VLOOKUP($A23,'②名簿'!$B$9:$J$89,3,0))</f>
      </c>
      <c r="L23" s="181" t="s">
        <v>330</v>
      </c>
      <c r="M23" s="278">
        <f>IF($A23="","",VLOOKUP($A23,'②名簿'!$B$9:$J$89,5,0))</f>
      </c>
      <c r="N23" s="278">
        <f>IF($A23="","",VLOOKUP($A23,'②名簿'!$B$9:$J$89,9,0))</f>
      </c>
      <c r="O23" s="628">
        <f>IF($A23="","",VLOOKUP($A23,'②名簿'!$B$9:$J$89,6,0))</f>
      </c>
      <c r="P23" s="629"/>
      <c r="Q23" s="278">
        <f>IF($A23="","",VLOOKUP($A23,'②名簿'!$B$9:$J$89,8,0))</f>
      </c>
      <c r="R23" s="104">
        <f t="shared" si="0"/>
      </c>
      <c r="S23" s="84"/>
      <c r="T23" s="84"/>
    </row>
    <row r="24" spans="1:20" ht="15" customHeight="1">
      <c r="A24" s="379"/>
      <c r="B24" s="359"/>
      <c r="C24" s="143">
        <v>1</v>
      </c>
      <c r="D24" s="143">
        <v>60</v>
      </c>
      <c r="E24" s="658"/>
      <c r="F24" s="659"/>
      <c r="G24" s="620">
        <f>IF($A24="","",VLOOKUP($A24,'②名簿'!$B$9:$J$89,2,0))</f>
      </c>
      <c r="H24" s="621"/>
      <c r="I24" s="621"/>
      <c r="J24" s="178" t="s">
        <v>329</v>
      </c>
      <c r="K24" s="184">
        <f>IF($A24="","",VLOOKUP($A24,'②名簿'!$B$9:$J$89,3,0))</f>
      </c>
      <c r="L24" s="181" t="s">
        <v>330</v>
      </c>
      <c r="M24" s="278">
        <f>IF($A24="","",VLOOKUP($A24,'②名簿'!$B$9:$J$89,5,0))</f>
      </c>
      <c r="N24" s="278">
        <f>IF($A24="","",VLOOKUP($A24,'②名簿'!$B$9:$J$89,9,0))</f>
      </c>
      <c r="O24" s="628">
        <f>IF($A24="","",VLOOKUP($A24,'②名簿'!$B$9:$J$89,6,0))</f>
      </c>
      <c r="P24" s="629"/>
      <c r="Q24" s="278">
        <f>IF($A24="","",VLOOKUP($A24,'②名簿'!$B$9:$J$89,8,0))</f>
      </c>
      <c r="R24" s="104">
        <f t="shared" si="0"/>
      </c>
      <c r="S24" s="84"/>
      <c r="T24" s="84"/>
    </row>
    <row r="25" spans="1:20" ht="15" customHeight="1">
      <c r="A25" s="382"/>
      <c r="B25" s="359"/>
      <c r="C25" s="143">
        <v>1</v>
      </c>
      <c r="D25" s="143">
        <v>60</v>
      </c>
      <c r="E25" s="660"/>
      <c r="F25" s="661"/>
      <c r="G25" s="618">
        <f>IF($A25="","",VLOOKUP($A25,'②名簿'!$B$9:$J$89,2,0))</f>
      </c>
      <c r="H25" s="619"/>
      <c r="I25" s="619"/>
      <c r="J25" s="179" t="s">
        <v>329</v>
      </c>
      <c r="K25" s="185">
        <f>IF($A25="","",VLOOKUP($A25,'②名簿'!$B$9:$J$89,3,0))</f>
      </c>
      <c r="L25" s="182" t="s">
        <v>330</v>
      </c>
      <c r="M25" s="279">
        <f>IF($A25="","",VLOOKUP($A25,'②名簿'!$B$9:$J$89,5,0))</f>
      </c>
      <c r="N25" s="279">
        <f>IF($A25="","",VLOOKUP($A25,'②名簿'!$B$9:$J$89,9,0))</f>
      </c>
      <c r="O25" s="630">
        <f>IF($A25="","",VLOOKUP($A25,'②名簿'!$B$9:$J$89,6,0))</f>
      </c>
      <c r="P25" s="631"/>
      <c r="Q25" s="279">
        <f>IF($A25="","",VLOOKUP($A25,'②名簿'!$B$9:$J$89,8,0))</f>
      </c>
      <c r="R25" s="104">
        <f t="shared" si="0"/>
      </c>
      <c r="S25" s="84"/>
      <c r="T25" s="641" t="s">
        <v>128</v>
      </c>
    </row>
    <row r="26" spans="1:20" ht="15" customHeight="1">
      <c r="A26" s="378"/>
      <c r="B26" s="359" t="s">
        <v>217</v>
      </c>
      <c r="C26" s="143">
        <v>60</v>
      </c>
      <c r="D26" s="143">
        <v>66</v>
      </c>
      <c r="E26" s="656" t="s">
        <v>243</v>
      </c>
      <c r="F26" s="657"/>
      <c r="G26" s="622">
        <f>IF($A26="","",VLOOKUP($A26,'②名簿'!$B$9:$J$89,2,0))</f>
      </c>
      <c r="H26" s="623"/>
      <c r="I26" s="623"/>
      <c r="J26" s="177" t="s">
        <v>329</v>
      </c>
      <c r="K26" s="183">
        <f>IF($A26="","",VLOOKUP($A26,'②名簿'!$B$9:$J$89,3,0))</f>
      </c>
      <c r="L26" s="180" t="s">
        <v>330</v>
      </c>
      <c r="M26" s="277">
        <f>IF($A26="","",VLOOKUP($A26,'②名簿'!$B$9:$J$89,5,0))</f>
      </c>
      <c r="N26" s="277">
        <f>IF($A26="","",VLOOKUP($A26,'②名簿'!$B$9:$J$89,9,0))</f>
      </c>
      <c r="O26" s="632">
        <f>IF($A26="","",VLOOKUP($A26,'②名簿'!$B$9:$J$89,6,0))</f>
      </c>
      <c r="P26" s="633"/>
      <c r="Q26" s="277">
        <f>IF($A26="","",VLOOKUP($A26,'②名簿'!$B$9:$J$89,8,0))</f>
      </c>
      <c r="R26" s="104">
        <f t="shared" si="0"/>
      </c>
      <c r="S26" s="84" t="s">
        <v>127</v>
      </c>
      <c r="T26" s="642"/>
    </row>
    <row r="27" spans="1:20" ht="15" customHeight="1">
      <c r="A27" s="379"/>
      <c r="B27" s="359"/>
      <c r="C27" s="143">
        <v>60</v>
      </c>
      <c r="D27" s="143">
        <v>66</v>
      </c>
      <c r="E27" s="658"/>
      <c r="F27" s="659"/>
      <c r="G27" s="620">
        <f>IF($A27="","",VLOOKUP($A27,'②名簿'!$B$9:$J$89,2,0))</f>
      </c>
      <c r="H27" s="621"/>
      <c r="I27" s="621"/>
      <c r="J27" s="178" t="s">
        <v>329</v>
      </c>
      <c r="K27" s="184">
        <f>IF($A27="","",VLOOKUP($A27,'②名簿'!$B$9:$J$89,3,0))</f>
      </c>
      <c r="L27" s="181" t="s">
        <v>330</v>
      </c>
      <c r="M27" s="278">
        <f>IF($A27="","",VLOOKUP($A27,'②名簿'!$B$9:$J$89,5,0))</f>
      </c>
      <c r="N27" s="278">
        <f>IF($A27="","",VLOOKUP($A27,'②名簿'!$B$9:$J$89,9,0))</f>
      </c>
      <c r="O27" s="628">
        <f>IF($A27="","",VLOOKUP($A27,'②名簿'!$B$9:$J$89,6,0))</f>
      </c>
      <c r="P27" s="629"/>
      <c r="Q27" s="278">
        <f>IF($A27="","",VLOOKUP($A27,'②名簿'!$B$9:$J$89,8,0))</f>
      </c>
      <c r="R27" s="104">
        <f t="shared" si="0"/>
      </c>
      <c r="S27" s="84"/>
      <c r="T27" s="642"/>
    </row>
    <row r="28" spans="1:20" ht="15" customHeight="1">
      <c r="A28" s="379"/>
      <c r="B28" s="359"/>
      <c r="C28" s="143">
        <v>60</v>
      </c>
      <c r="D28" s="143">
        <v>66</v>
      </c>
      <c r="E28" s="658"/>
      <c r="F28" s="659"/>
      <c r="G28" s="620">
        <f>IF($A28="","",VLOOKUP($A28,'②名簿'!$B$9:$J$89,2,0))</f>
      </c>
      <c r="H28" s="621"/>
      <c r="I28" s="621"/>
      <c r="J28" s="178" t="s">
        <v>329</v>
      </c>
      <c r="K28" s="184">
        <f>IF($A28="","",VLOOKUP($A28,'②名簿'!$B$9:$J$89,3,0))</f>
      </c>
      <c r="L28" s="181" t="s">
        <v>330</v>
      </c>
      <c r="M28" s="278">
        <f>IF($A28="","",VLOOKUP($A28,'②名簿'!$B$9:$J$89,5,0))</f>
      </c>
      <c r="N28" s="278">
        <f>IF($A28="","",VLOOKUP($A28,'②名簿'!$B$9:$J$89,9,0))</f>
      </c>
      <c r="O28" s="628">
        <f>IF($A28="","",VLOOKUP($A28,'②名簿'!$B$9:$J$89,6,0))</f>
      </c>
      <c r="P28" s="629"/>
      <c r="Q28" s="278">
        <f>IF($A28="","",VLOOKUP($A28,'②名簿'!$B$9:$J$89,8,0))</f>
      </c>
      <c r="R28" s="104">
        <f t="shared" si="0"/>
      </c>
      <c r="S28" s="84"/>
      <c r="T28" s="642"/>
    </row>
    <row r="29" spans="1:20" ht="15" customHeight="1">
      <c r="A29" s="382"/>
      <c r="B29" s="359"/>
      <c r="C29" s="143">
        <v>60</v>
      </c>
      <c r="D29" s="143">
        <v>66</v>
      </c>
      <c r="E29" s="660"/>
      <c r="F29" s="661"/>
      <c r="G29" s="618">
        <f>IF($A29="","",VLOOKUP($A29,'②名簿'!$B$9:$J$89,2,0))</f>
      </c>
      <c r="H29" s="619"/>
      <c r="I29" s="619"/>
      <c r="J29" s="179" t="s">
        <v>329</v>
      </c>
      <c r="K29" s="185">
        <f>IF($A29="","",VLOOKUP($A29,'②名簿'!$B$9:$J$89,3,0))</f>
      </c>
      <c r="L29" s="182" t="s">
        <v>330</v>
      </c>
      <c r="M29" s="279">
        <f>IF($A29="","",VLOOKUP($A29,'②名簿'!$B$9:$J$89,5,0))</f>
      </c>
      <c r="N29" s="279">
        <f>IF($A29="","",VLOOKUP($A29,'②名簿'!$B$9:$J$89,9,0))</f>
      </c>
      <c r="O29" s="630">
        <f>IF($A29="","",VLOOKUP($A29,'②名簿'!$B$9:$J$89,6,0))</f>
      </c>
      <c r="P29" s="631"/>
      <c r="Q29" s="279">
        <f>IF($A29="","",VLOOKUP($A29,'②名簿'!$B$9:$J$89,8,0))</f>
      </c>
      <c r="R29" s="104">
        <f t="shared" si="0"/>
      </c>
      <c r="S29" s="84"/>
      <c r="T29" s="643"/>
    </row>
    <row r="30" spans="1:20" ht="15" customHeight="1">
      <c r="A30" s="378"/>
      <c r="B30" s="359" t="s">
        <v>217</v>
      </c>
      <c r="C30" s="143">
        <v>66</v>
      </c>
      <c r="D30" s="143">
        <v>73</v>
      </c>
      <c r="E30" s="656" t="s">
        <v>244</v>
      </c>
      <c r="F30" s="657"/>
      <c r="G30" s="622">
        <f>IF($A30="","",VLOOKUP($A30,'②名簿'!$B$9:$J$89,2,0))</f>
      </c>
      <c r="H30" s="623"/>
      <c r="I30" s="623"/>
      <c r="J30" s="177" t="s">
        <v>329</v>
      </c>
      <c r="K30" s="183">
        <f>IF($A30="","",VLOOKUP($A30,'②名簿'!$B$9:$J$89,3,0))</f>
      </c>
      <c r="L30" s="180" t="s">
        <v>330</v>
      </c>
      <c r="M30" s="277">
        <f>IF($A30="","",VLOOKUP($A30,'②名簿'!$B$9:$J$89,5,0))</f>
      </c>
      <c r="N30" s="277">
        <f>IF($A30="","",VLOOKUP($A30,'②名簿'!$B$9:$J$89,9,0))</f>
      </c>
      <c r="O30" s="632">
        <f>IF($A30="","",VLOOKUP($A30,'②名簿'!$B$9:$J$89,6,0))</f>
      </c>
      <c r="P30" s="633"/>
      <c r="Q30" s="277">
        <f>IF($A30="","",VLOOKUP($A30,'②名簿'!$B$9:$J$89,8,0))</f>
      </c>
      <c r="R30" s="104">
        <f t="shared" si="0"/>
      </c>
      <c r="S30" s="84"/>
      <c r="T30" s="84"/>
    </row>
    <row r="31" spans="1:20" ht="15" customHeight="1">
      <c r="A31" s="379"/>
      <c r="B31" s="359"/>
      <c r="C31" s="143">
        <v>66</v>
      </c>
      <c r="D31" s="143">
        <v>73</v>
      </c>
      <c r="E31" s="658"/>
      <c r="F31" s="659"/>
      <c r="G31" s="620">
        <f>IF($A31="","",VLOOKUP($A31,'②名簿'!$B$9:$J$89,2,0))</f>
      </c>
      <c r="H31" s="621"/>
      <c r="I31" s="621"/>
      <c r="J31" s="178" t="s">
        <v>329</v>
      </c>
      <c r="K31" s="184">
        <f>IF($A31="","",VLOOKUP($A31,'②名簿'!$B$9:$J$89,3,0))</f>
      </c>
      <c r="L31" s="181" t="s">
        <v>330</v>
      </c>
      <c r="M31" s="278">
        <f>IF($A31="","",VLOOKUP($A31,'②名簿'!$B$9:$J$89,5,0))</f>
      </c>
      <c r="N31" s="278">
        <f>IF($A31="","",VLOOKUP($A31,'②名簿'!$B$9:$J$89,9,0))</f>
      </c>
      <c r="O31" s="628">
        <f>IF($A31="","",VLOOKUP($A31,'②名簿'!$B$9:$J$89,6,0))</f>
      </c>
      <c r="P31" s="629"/>
      <c r="Q31" s="278">
        <f>IF($A31="","",VLOOKUP($A31,'②名簿'!$B$9:$J$89,8,0))</f>
      </c>
      <c r="R31" s="104">
        <f t="shared" si="0"/>
      </c>
      <c r="S31" s="84"/>
      <c r="T31" s="84"/>
    </row>
    <row r="32" spans="1:20" ht="15" customHeight="1">
      <c r="A32" s="379"/>
      <c r="B32" s="359"/>
      <c r="C32" s="143">
        <v>66</v>
      </c>
      <c r="D32" s="143">
        <v>73</v>
      </c>
      <c r="E32" s="658"/>
      <c r="F32" s="659"/>
      <c r="G32" s="620">
        <f>IF($A32="","",VLOOKUP($A32,'②名簿'!$B$9:$J$89,2,0))</f>
      </c>
      <c r="H32" s="621"/>
      <c r="I32" s="621"/>
      <c r="J32" s="178" t="s">
        <v>329</v>
      </c>
      <c r="K32" s="184">
        <f>IF($A32="","",VLOOKUP($A32,'②名簿'!$B$9:$J$89,3,0))</f>
      </c>
      <c r="L32" s="181" t="s">
        <v>330</v>
      </c>
      <c r="M32" s="278">
        <f>IF($A32="","",VLOOKUP($A32,'②名簿'!$B$9:$J$89,5,0))</f>
      </c>
      <c r="N32" s="278">
        <f>IF($A32="","",VLOOKUP($A32,'②名簿'!$B$9:$J$89,9,0))</f>
      </c>
      <c r="O32" s="628">
        <f>IF($A32="","",VLOOKUP($A32,'②名簿'!$B$9:$J$89,6,0))</f>
      </c>
      <c r="P32" s="629"/>
      <c r="Q32" s="278">
        <f>IF($A32="","",VLOOKUP($A32,'②名簿'!$B$9:$J$89,8,0))</f>
      </c>
      <c r="R32" s="104">
        <f t="shared" si="0"/>
      </c>
      <c r="S32" s="84"/>
      <c r="T32" s="84"/>
    </row>
    <row r="33" spans="1:20" ht="15" customHeight="1">
      <c r="A33" s="382"/>
      <c r="B33" s="359"/>
      <c r="C33" s="143">
        <v>66</v>
      </c>
      <c r="D33" s="143">
        <v>73</v>
      </c>
      <c r="E33" s="660"/>
      <c r="F33" s="661"/>
      <c r="G33" s="618">
        <f>IF($A33="","",VLOOKUP($A33,'②名簿'!$B$9:$J$89,2,0))</f>
      </c>
      <c r="H33" s="619"/>
      <c r="I33" s="619"/>
      <c r="J33" s="179" t="s">
        <v>329</v>
      </c>
      <c r="K33" s="185">
        <f>IF($A33="","",VLOOKUP($A33,'②名簿'!$B$9:$J$89,3,0))</f>
      </c>
      <c r="L33" s="182" t="s">
        <v>330</v>
      </c>
      <c r="M33" s="279">
        <f>IF($A33="","",VLOOKUP($A33,'②名簿'!$B$9:$J$89,5,0))</f>
      </c>
      <c r="N33" s="279">
        <f>IF($A33="","",VLOOKUP($A33,'②名簿'!$B$9:$J$89,9,0))</f>
      </c>
      <c r="O33" s="630">
        <f>IF($A33="","",VLOOKUP($A33,'②名簿'!$B$9:$J$89,6,0))</f>
      </c>
      <c r="P33" s="631"/>
      <c r="Q33" s="279">
        <f>IF($A33="","",VLOOKUP($A33,'②名簿'!$B$9:$J$89,8,0))</f>
      </c>
      <c r="R33" s="104">
        <f t="shared" si="0"/>
      </c>
      <c r="S33" s="84"/>
      <c r="T33" s="84"/>
    </row>
    <row r="34" spans="1:20" ht="15" customHeight="1">
      <c r="A34" s="378"/>
      <c r="B34" s="359" t="s">
        <v>217</v>
      </c>
      <c r="C34" s="143">
        <v>73</v>
      </c>
      <c r="D34" s="143">
        <v>81</v>
      </c>
      <c r="E34" s="656" t="s">
        <v>245</v>
      </c>
      <c r="F34" s="657"/>
      <c r="G34" s="622">
        <f>IF($A34="","",VLOOKUP($A34,'②名簿'!$B$9:$J$89,2,0))</f>
      </c>
      <c r="H34" s="623"/>
      <c r="I34" s="623"/>
      <c r="J34" s="177" t="s">
        <v>329</v>
      </c>
      <c r="K34" s="183">
        <f>IF($A34="","",VLOOKUP($A34,'②名簿'!$B$9:$J$89,3,0))</f>
      </c>
      <c r="L34" s="180" t="s">
        <v>330</v>
      </c>
      <c r="M34" s="277">
        <f>IF($A34="","",VLOOKUP($A34,'②名簿'!$B$9:$J$89,5,0))</f>
      </c>
      <c r="N34" s="277">
        <f>IF($A34="","",VLOOKUP($A34,'②名簿'!$B$9:$J$89,9,0))</f>
      </c>
      <c r="O34" s="632">
        <f>IF($A34="","",VLOOKUP($A34,'②名簿'!$B$9:$J$89,6,0))</f>
      </c>
      <c r="P34" s="633"/>
      <c r="Q34" s="277">
        <f>IF($A34="","",VLOOKUP($A34,'②名簿'!$B$9:$J$89,8,0))</f>
      </c>
      <c r="R34" s="104">
        <f t="shared" si="0"/>
      </c>
      <c r="S34" s="84"/>
      <c r="T34" s="84"/>
    </row>
    <row r="35" spans="1:20" ht="15" customHeight="1">
      <c r="A35" s="379"/>
      <c r="B35" s="359"/>
      <c r="C35" s="143">
        <v>73</v>
      </c>
      <c r="D35" s="143">
        <v>81</v>
      </c>
      <c r="E35" s="658"/>
      <c r="F35" s="659"/>
      <c r="G35" s="620">
        <f>IF($A35="","",VLOOKUP($A35,'②名簿'!$B$9:$J$89,2,0))</f>
      </c>
      <c r="H35" s="621"/>
      <c r="I35" s="621"/>
      <c r="J35" s="178" t="s">
        <v>329</v>
      </c>
      <c r="K35" s="184">
        <f>IF($A35="","",VLOOKUP($A35,'②名簿'!$B$9:$J$89,3,0))</f>
      </c>
      <c r="L35" s="181" t="s">
        <v>330</v>
      </c>
      <c r="M35" s="278">
        <f>IF($A35="","",VLOOKUP($A35,'②名簿'!$B$9:$J$89,5,0))</f>
      </c>
      <c r="N35" s="278">
        <f>IF($A35="","",VLOOKUP($A35,'②名簿'!$B$9:$J$89,9,0))</f>
      </c>
      <c r="O35" s="628">
        <f>IF($A35="","",VLOOKUP($A35,'②名簿'!$B$9:$J$89,6,0))</f>
      </c>
      <c r="P35" s="629"/>
      <c r="Q35" s="278">
        <f>IF($A35="","",VLOOKUP($A35,'②名簿'!$B$9:$J$89,8,0))</f>
      </c>
      <c r="R35" s="104">
        <f t="shared" si="0"/>
      </c>
      <c r="S35" s="84"/>
      <c r="T35" s="84"/>
    </row>
    <row r="36" spans="1:20" ht="15" customHeight="1">
      <c r="A36" s="379"/>
      <c r="B36" s="359"/>
      <c r="C36" s="143">
        <v>73</v>
      </c>
      <c r="D36" s="143">
        <v>81</v>
      </c>
      <c r="E36" s="658"/>
      <c r="F36" s="659"/>
      <c r="G36" s="620">
        <f>IF($A36="","",VLOOKUP($A36,'②名簿'!$B$9:$J$89,2,0))</f>
      </c>
      <c r="H36" s="621"/>
      <c r="I36" s="621"/>
      <c r="J36" s="178" t="s">
        <v>329</v>
      </c>
      <c r="K36" s="184">
        <f>IF($A36="","",VLOOKUP($A36,'②名簿'!$B$9:$J$89,3,0))</f>
      </c>
      <c r="L36" s="181" t="s">
        <v>330</v>
      </c>
      <c r="M36" s="278">
        <f>IF($A36="","",VLOOKUP($A36,'②名簿'!$B$9:$J$89,5,0))</f>
      </c>
      <c r="N36" s="278">
        <f>IF($A36="","",VLOOKUP($A36,'②名簿'!$B$9:$J$89,9,0))</f>
      </c>
      <c r="O36" s="628">
        <f>IF($A36="","",VLOOKUP($A36,'②名簿'!$B$9:$J$89,6,0))</f>
      </c>
      <c r="P36" s="629"/>
      <c r="Q36" s="278">
        <f>IF($A36="","",VLOOKUP($A36,'②名簿'!$B$9:$J$89,8,0))</f>
      </c>
      <c r="R36" s="104">
        <f t="shared" si="0"/>
      </c>
      <c r="S36" s="84"/>
      <c r="T36" s="84"/>
    </row>
    <row r="37" spans="1:20" ht="15" customHeight="1">
      <c r="A37" s="382"/>
      <c r="B37" s="359"/>
      <c r="C37" s="143">
        <v>73</v>
      </c>
      <c r="D37" s="143">
        <v>81</v>
      </c>
      <c r="E37" s="660"/>
      <c r="F37" s="661"/>
      <c r="G37" s="618">
        <f>IF($A37="","",VLOOKUP($A37,'②名簿'!$B$9:$J$89,2,0))</f>
      </c>
      <c r="H37" s="619"/>
      <c r="I37" s="619"/>
      <c r="J37" s="179" t="s">
        <v>329</v>
      </c>
      <c r="K37" s="185">
        <f>IF($A37="","",VLOOKUP($A37,'②名簿'!$B$9:$J$89,3,0))</f>
      </c>
      <c r="L37" s="182" t="s">
        <v>330</v>
      </c>
      <c r="M37" s="279">
        <f>IF($A37="","",VLOOKUP($A37,'②名簿'!$B$9:$J$89,5,0))</f>
      </c>
      <c r="N37" s="279">
        <f>IF($A37="","",VLOOKUP($A37,'②名簿'!$B$9:$J$89,9,0))</f>
      </c>
      <c r="O37" s="630">
        <f>IF($A37="","",VLOOKUP($A37,'②名簿'!$B$9:$J$89,6,0))</f>
      </c>
      <c r="P37" s="631"/>
      <c r="Q37" s="279">
        <f>IF($A37="","",VLOOKUP($A37,'②名簿'!$B$9:$J$89,8,0))</f>
      </c>
      <c r="R37" s="104">
        <f t="shared" si="0"/>
      </c>
      <c r="S37" s="84"/>
      <c r="T37" s="84"/>
    </row>
    <row r="38" spans="1:20" ht="15" customHeight="1">
      <c r="A38" s="378"/>
      <c r="B38" s="359" t="s">
        <v>217</v>
      </c>
      <c r="C38" s="143">
        <v>81</v>
      </c>
      <c r="D38" s="143">
        <v>90</v>
      </c>
      <c r="E38" s="656" t="s">
        <v>246</v>
      </c>
      <c r="F38" s="657"/>
      <c r="G38" s="622">
        <f>IF($A38="","",VLOOKUP($A38,'②名簿'!$B$9:$J$89,2,0))</f>
      </c>
      <c r="H38" s="623"/>
      <c r="I38" s="623"/>
      <c r="J38" s="177" t="s">
        <v>329</v>
      </c>
      <c r="K38" s="183">
        <f>IF($A38="","",VLOOKUP($A38,'②名簿'!$B$9:$J$89,3,0))</f>
      </c>
      <c r="L38" s="180" t="s">
        <v>330</v>
      </c>
      <c r="M38" s="277">
        <f>IF($A38="","",VLOOKUP($A38,'②名簿'!$B$9:$J$89,5,0))</f>
      </c>
      <c r="N38" s="277">
        <f>IF($A38="","",VLOOKUP($A38,'②名簿'!$B$9:$J$89,9,0))</f>
      </c>
      <c r="O38" s="632">
        <f>IF($A38="","",VLOOKUP($A38,'②名簿'!$B$9:$J$89,6,0))</f>
      </c>
      <c r="P38" s="633"/>
      <c r="Q38" s="277">
        <f>IF($A38="","",VLOOKUP($A38,'②名簿'!$B$9:$J$89,8,0))</f>
      </c>
      <c r="R38" s="104">
        <f t="shared" si="0"/>
      </c>
      <c r="S38" s="84"/>
      <c r="T38" s="84"/>
    </row>
    <row r="39" spans="1:20" ht="15" customHeight="1">
      <c r="A39" s="379"/>
      <c r="B39" s="359"/>
      <c r="C39" s="143">
        <v>81</v>
      </c>
      <c r="D39" s="143">
        <v>90</v>
      </c>
      <c r="E39" s="658"/>
      <c r="F39" s="659"/>
      <c r="G39" s="620">
        <f>IF($A39="","",VLOOKUP($A39,'②名簿'!$B$9:$J$89,2,0))</f>
      </c>
      <c r="H39" s="621"/>
      <c r="I39" s="621"/>
      <c r="J39" s="178" t="s">
        <v>329</v>
      </c>
      <c r="K39" s="184">
        <f>IF($A39="","",VLOOKUP($A39,'②名簿'!$B$9:$J$89,3,0))</f>
      </c>
      <c r="L39" s="181" t="s">
        <v>330</v>
      </c>
      <c r="M39" s="278">
        <f>IF($A39="","",VLOOKUP($A39,'②名簿'!$B$9:$J$89,5,0))</f>
      </c>
      <c r="N39" s="278">
        <f>IF($A39="","",VLOOKUP($A39,'②名簿'!$B$9:$J$89,9,0))</f>
      </c>
      <c r="O39" s="628">
        <f>IF($A39="","",VLOOKUP($A39,'②名簿'!$B$9:$J$89,6,0))</f>
      </c>
      <c r="P39" s="629"/>
      <c r="Q39" s="278">
        <f>IF($A39="","",VLOOKUP($A39,'②名簿'!$B$9:$J$89,8,0))</f>
      </c>
      <c r="R39" s="104">
        <f t="shared" si="0"/>
      </c>
      <c r="S39" s="84"/>
      <c r="T39" s="84"/>
    </row>
    <row r="40" spans="1:20" ht="15" customHeight="1">
      <c r="A40" s="379"/>
      <c r="B40" s="359"/>
      <c r="C40" s="143">
        <v>81</v>
      </c>
      <c r="D40" s="143">
        <v>90</v>
      </c>
      <c r="E40" s="658"/>
      <c r="F40" s="659"/>
      <c r="G40" s="620">
        <f>IF($A40="","",VLOOKUP($A40,'②名簿'!$B$9:$J$89,2,0))</f>
      </c>
      <c r="H40" s="621"/>
      <c r="I40" s="621"/>
      <c r="J40" s="178" t="s">
        <v>329</v>
      </c>
      <c r="K40" s="184">
        <f>IF($A40="","",VLOOKUP($A40,'②名簿'!$B$9:$J$89,3,0))</f>
      </c>
      <c r="L40" s="181" t="s">
        <v>330</v>
      </c>
      <c r="M40" s="278">
        <f>IF($A40="","",VLOOKUP($A40,'②名簿'!$B$9:$J$89,5,0))</f>
      </c>
      <c r="N40" s="278">
        <f>IF($A40="","",VLOOKUP($A40,'②名簿'!$B$9:$J$89,9,0))</f>
      </c>
      <c r="O40" s="628">
        <f>IF($A40="","",VLOOKUP($A40,'②名簿'!$B$9:$J$89,6,0))</f>
      </c>
      <c r="P40" s="629"/>
      <c r="Q40" s="278">
        <f>IF($A40="","",VLOOKUP($A40,'②名簿'!$B$9:$J$89,8,0))</f>
      </c>
      <c r="R40" s="104">
        <f t="shared" si="0"/>
      </c>
      <c r="S40" s="84"/>
      <c r="T40" s="84"/>
    </row>
    <row r="41" spans="1:20" ht="15" customHeight="1">
      <c r="A41" s="382"/>
      <c r="B41" s="359"/>
      <c r="C41" s="143">
        <v>81</v>
      </c>
      <c r="D41" s="143">
        <v>90</v>
      </c>
      <c r="E41" s="660"/>
      <c r="F41" s="661"/>
      <c r="G41" s="618">
        <f>IF($A41="","",VLOOKUP($A41,'②名簿'!$B$9:$J$89,2,0))</f>
      </c>
      <c r="H41" s="619"/>
      <c r="I41" s="619"/>
      <c r="J41" s="179" t="s">
        <v>329</v>
      </c>
      <c r="K41" s="185">
        <f>IF($A41="","",VLOOKUP($A41,'②名簿'!$B$9:$J$89,3,0))</f>
      </c>
      <c r="L41" s="182" t="s">
        <v>330</v>
      </c>
      <c r="M41" s="279">
        <f>IF($A41="","",VLOOKUP($A41,'②名簿'!$B$9:$J$89,5,0))</f>
      </c>
      <c r="N41" s="279">
        <f>IF($A41="","",VLOOKUP($A41,'②名簿'!$B$9:$J$89,9,0))</f>
      </c>
      <c r="O41" s="630">
        <f>IF($A41="","",VLOOKUP($A41,'②名簿'!$B$9:$J$89,6,0))</f>
      </c>
      <c r="P41" s="631"/>
      <c r="Q41" s="279">
        <f>IF($A41="","",VLOOKUP($A41,'②名簿'!$B$9:$J$89,8,0))</f>
      </c>
      <c r="R41" s="104">
        <f t="shared" si="0"/>
      </c>
      <c r="S41" s="84"/>
      <c r="T41" s="84"/>
    </row>
    <row r="42" spans="1:20" ht="15" customHeight="1">
      <c r="A42" s="378"/>
      <c r="B42" s="359" t="s">
        <v>217</v>
      </c>
      <c r="C42" s="143">
        <v>90</v>
      </c>
      <c r="D42" s="143">
        <v>100</v>
      </c>
      <c r="E42" s="656" t="s">
        <v>247</v>
      </c>
      <c r="F42" s="657"/>
      <c r="G42" s="622">
        <f>IF($A42="","",VLOOKUP($A42,'②名簿'!$B$9:$J$89,2,0))</f>
      </c>
      <c r="H42" s="623"/>
      <c r="I42" s="623"/>
      <c r="J42" s="177" t="s">
        <v>329</v>
      </c>
      <c r="K42" s="183">
        <f>IF($A42="","",VLOOKUP($A42,'②名簿'!$B$9:$J$89,3,0))</f>
      </c>
      <c r="L42" s="180" t="s">
        <v>330</v>
      </c>
      <c r="M42" s="277">
        <f>IF($A42="","",VLOOKUP($A42,'②名簿'!$B$9:$J$89,5,0))</f>
      </c>
      <c r="N42" s="277">
        <f>IF($A42="","",VLOOKUP($A42,'②名簿'!$B$9:$J$89,9,0))</f>
      </c>
      <c r="O42" s="632">
        <f>IF($A42="","",VLOOKUP($A42,'②名簿'!$B$9:$J$89,6,0))</f>
      </c>
      <c r="P42" s="633"/>
      <c r="Q42" s="277">
        <f>IF($A42="","",VLOOKUP($A42,'②名簿'!$B$9:$J$89,8,0))</f>
      </c>
      <c r="R42" s="104">
        <f t="shared" si="0"/>
      </c>
      <c r="S42" s="84"/>
      <c r="T42" s="84"/>
    </row>
    <row r="43" spans="1:20" ht="15" customHeight="1">
      <c r="A43" s="379"/>
      <c r="B43" s="359"/>
      <c r="C43" s="143">
        <v>90</v>
      </c>
      <c r="D43" s="143">
        <v>100</v>
      </c>
      <c r="E43" s="658"/>
      <c r="F43" s="659"/>
      <c r="G43" s="620">
        <f>IF($A43="","",VLOOKUP($A43,'②名簿'!$B$9:$J$89,2,0))</f>
      </c>
      <c r="H43" s="621"/>
      <c r="I43" s="621"/>
      <c r="J43" s="178" t="s">
        <v>329</v>
      </c>
      <c r="K43" s="184">
        <f>IF($A43="","",VLOOKUP($A43,'②名簿'!$B$9:$J$89,3,0))</f>
      </c>
      <c r="L43" s="181" t="s">
        <v>330</v>
      </c>
      <c r="M43" s="278">
        <f>IF($A43="","",VLOOKUP($A43,'②名簿'!$B$9:$J$89,5,0))</f>
      </c>
      <c r="N43" s="278">
        <f>IF($A43="","",VLOOKUP($A43,'②名簿'!$B$9:$J$89,9,0))</f>
      </c>
      <c r="O43" s="628">
        <f>IF($A43="","",VLOOKUP($A43,'②名簿'!$B$9:$J$89,6,0))</f>
      </c>
      <c r="P43" s="629"/>
      <c r="Q43" s="278">
        <f>IF($A43="","",VLOOKUP($A43,'②名簿'!$B$9:$J$89,8,0))</f>
      </c>
      <c r="R43" s="104">
        <f t="shared" si="0"/>
      </c>
      <c r="S43" s="84"/>
      <c r="T43" s="84"/>
    </row>
    <row r="44" spans="1:20" ht="15" customHeight="1">
      <c r="A44" s="379"/>
      <c r="B44" s="359"/>
      <c r="C44" s="143">
        <v>90</v>
      </c>
      <c r="D44" s="143">
        <v>100</v>
      </c>
      <c r="E44" s="658"/>
      <c r="F44" s="659"/>
      <c r="G44" s="620">
        <f>IF($A44="","",VLOOKUP($A44,'②名簿'!$B$9:$J$89,2,0))</f>
      </c>
      <c r="H44" s="621"/>
      <c r="I44" s="621"/>
      <c r="J44" s="178" t="s">
        <v>329</v>
      </c>
      <c r="K44" s="184">
        <f>IF($A44="","",VLOOKUP($A44,'②名簿'!$B$9:$J$89,3,0))</f>
      </c>
      <c r="L44" s="181" t="s">
        <v>330</v>
      </c>
      <c r="M44" s="278">
        <f>IF($A44="","",VLOOKUP($A44,'②名簿'!$B$9:$J$89,5,0))</f>
      </c>
      <c r="N44" s="278">
        <f>IF($A44="","",VLOOKUP($A44,'②名簿'!$B$9:$J$89,9,0))</f>
      </c>
      <c r="O44" s="628">
        <f>IF($A44="","",VLOOKUP($A44,'②名簿'!$B$9:$J$89,6,0))</f>
      </c>
      <c r="P44" s="629"/>
      <c r="Q44" s="278">
        <f>IF($A44="","",VLOOKUP($A44,'②名簿'!$B$9:$J$89,8,0))</f>
      </c>
      <c r="R44" s="104">
        <f t="shared" si="0"/>
      </c>
      <c r="S44" s="84"/>
      <c r="T44" s="84"/>
    </row>
    <row r="45" spans="1:20" ht="15" customHeight="1">
      <c r="A45" s="382"/>
      <c r="B45" s="359"/>
      <c r="C45" s="143">
        <v>90</v>
      </c>
      <c r="D45" s="143">
        <v>100</v>
      </c>
      <c r="E45" s="660"/>
      <c r="F45" s="661"/>
      <c r="G45" s="618">
        <f>IF($A45="","",VLOOKUP($A45,'②名簿'!$B$9:$J$89,2,0))</f>
      </c>
      <c r="H45" s="619"/>
      <c r="I45" s="619"/>
      <c r="J45" s="179" t="s">
        <v>329</v>
      </c>
      <c r="K45" s="185">
        <f>IF($A45="","",VLOOKUP($A45,'②名簿'!$B$9:$J$89,3,0))</f>
      </c>
      <c r="L45" s="182" t="s">
        <v>330</v>
      </c>
      <c r="M45" s="279">
        <f>IF($A45="","",VLOOKUP($A45,'②名簿'!$B$9:$J$89,5,0))</f>
      </c>
      <c r="N45" s="279">
        <f>IF($A45="","",VLOOKUP($A45,'②名簿'!$B$9:$J$89,9,0))</f>
      </c>
      <c r="O45" s="630">
        <f>IF($A45="","",VLOOKUP($A45,'②名簿'!$B$9:$J$89,6,0))</f>
      </c>
      <c r="P45" s="631"/>
      <c r="Q45" s="279">
        <f>IF($A45="","",VLOOKUP($A45,'②名簿'!$B$9:$J$89,8,0))</f>
      </c>
      <c r="R45" s="104">
        <f t="shared" si="0"/>
      </c>
      <c r="S45" s="84"/>
      <c r="T45" s="84"/>
    </row>
    <row r="46" spans="1:20" ht="15" customHeight="1">
      <c r="A46" s="378"/>
      <c r="B46" s="359" t="s">
        <v>217</v>
      </c>
      <c r="C46" s="143">
        <v>100</v>
      </c>
      <c r="D46" s="143">
        <v>200</v>
      </c>
      <c r="E46" s="656" t="s">
        <v>241</v>
      </c>
      <c r="F46" s="667"/>
      <c r="G46" s="622">
        <f>IF($A46="","",VLOOKUP($A46,'②名簿'!$B$9:$J$89,2,0))</f>
      </c>
      <c r="H46" s="623"/>
      <c r="I46" s="623"/>
      <c r="J46" s="177" t="s">
        <v>329</v>
      </c>
      <c r="K46" s="183">
        <f>IF($A46="","",VLOOKUP($A46,'②名簿'!$B$9:$J$89,3,0))</f>
      </c>
      <c r="L46" s="180" t="s">
        <v>330</v>
      </c>
      <c r="M46" s="277">
        <f>IF($A46="","",VLOOKUP($A46,'②名簿'!$B$9:$J$89,5,0))</f>
      </c>
      <c r="N46" s="277">
        <f>IF($A46="","",VLOOKUP($A46,'②名簿'!$B$9:$J$89,9,0))</f>
      </c>
      <c r="O46" s="632">
        <f>IF($A46="","",VLOOKUP($A46,'②名簿'!$B$9:$J$89,6,0))</f>
      </c>
      <c r="P46" s="633"/>
      <c r="Q46" s="277">
        <f>IF($A46="","",VLOOKUP($A46,'②名簿'!$B$9:$J$89,8,0))</f>
      </c>
      <c r="R46" s="104">
        <f t="shared" si="0"/>
      </c>
      <c r="S46" s="84"/>
      <c r="T46" s="84"/>
    </row>
    <row r="47" spans="1:20" ht="15" customHeight="1">
      <c r="A47" s="379"/>
      <c r="B47" s="359"/>
      <c r="C47" s="143">
        <v>100</v>
      </c>
      <c r="D47" s="143">
        <v>200</v>
      </c>
      <c r="E47" s="668"/>
      <c r="F47" s="669"/>
      <c r="G47" s="620">
        <f>IF($A47="","",VLOOKUP($A47,'②名簿'!$B$9:$J$89,2,0))</f>
      </c>
      <c r="H47" s="621"/>
      <c r="I47" s="621"/>
      <c r="J47" s="178" t="s">
        <v>329</v>
      </c>
      <c r="K47" s="184">
        <f>IF($A47="","",VLOOKUP($A47,'②名簿'!$B$9:$J$89,3,0))</f>
      </c>
      <c r="L47" s="181" t="s">
        <v>330</v>
      </c>
      <c r="M47" s="278">
        <f>IF($A47="","",VLOOKUP($A47,'②名簿'!$B$9:$J$89,5,0))</f>
      </c>
      <c r="N47" s="278">
        <f>IF($A47="","",VLOOKUP($A47,'②名簿'!$B$9:$J$89,9,0))</f>
      </c>
      <c r="O47" s="628">
        <f>IF($A47="","",VLOOKUP($A47,'②名簿'!$B$9:$J$89,6,0))</f>
      </c>
      <c r="P47" s="629"/>
      <c r="Q47" s="278">
        <f>IF($A47="","",VLOOKUP($A47,'②名簿'!$B$9:$J$89,8,0))</f>
      </c>
      <c r="R47" s="104">
        <f t="shared" si="0"/>
      </c>
      <c r="S47" s="84"/>
      <c r="T47" s="84"/>
    </row>
    <row r="48" spans="1:20" ht="15" customHeight="1">
      <c r="A48" s="379"/>
      <c r="B48" s="359"/>
      <c r="C48" s="143">
        <v>100</v>
      </c>
      <c r="D48" s="143">
        <v>200</v>
      </c>
      <c r="E48" s="668"/>
      <c r="F48" s="669"/>
      <c r="G48" s="620">
        <f>IF($A48="","",VLOOKUP($A48,'②名簿'!$B$9:$J$89,2,0))</f>
      </c>
      <c r="H48" s="621"/>
      <c r="I48" s="621"/>
      <c r="J48" s="178" t="s">
        <v>329</v>
      </c>
      <c r="K48" s="184">
        <f>IF($A48="","",VLOOKUP($A48,'②名簿'!$B$9:$J$89,3,0))</f>
      </c>
      <c r="L48" s="181" t="s">
        <v>330</v>
      </c>
      <c r="M48" s="278">
        <f>IF($A48="","",VLOOKUP($A48,'②名簿'!$B$9:$J$89,5,0))</f>
      </c>
      <c r="N48" s="278">
        <f>IF($A48="","",VLOOKUP($A48,'②名簿'!$B$9:$J$89,9,0))</f>
      </c>
      <c r="O48" s="628">
        <f>IF($A48="","",VLOOKUP($A48,'②名簿'!$B$9:$J$89,6,0))</f>
      </c>
      <c r="P48" s="629"/>
      <c r="Q48" s="278">
        <f>IF($A48="","",VLOOKUP($A48,'②名簿'!$B$9:$J$89,8,0))</f>
      </c>
      <c r="R48" s="104">
        <f t="shared" si="0"/>
      </c>
      <c r="S48" s="84"/>
      <c r="T48" s="84"/>
    </row>
    <row r="49" spans="1:20" ht="15" customHeight="1">
      <c r="A49" s="382"/>
      <c r="B49" s="359"/>
      <c r="C49" s="143">
        <v>100</v>
      </c>
      <c r="D49" s="143">
        <v>200</v>
      </c>
      <c r="E49" s="670"/>
      <c r="F49" s="671"/>
      <c r="G49" s="618">
        <f>IF($A49="","",VLOOKUP($A49,'②名簿'!$B$9:$J$89,2,0))</f>
      </c>
      <c r="H49" s="619"/>
      <c r="I49" s="619"/>
      <c r="J49" s="179" t="s">
        <v>329</v>
      </c>
      <c r="K49" s="185">
        <f>IF($A49="","",VLOOKUP($A49,'②名簿'!$B$9:$J$89,3,0))</f>
      </c>
      <c r="L49" s="182" t="s">
        <v>330</v>
      </c>
      <c r="M49" s="279">
        <f>IF($A49="","",VLOOKUP($A49,'②名簿'!$B$9:$J$89,5,0))</f>
      </c>
      <c r="N49" s="279">
        <f>IF($A49="","",VLOOKUP($A49,'②名簿'!$B$9:$J$89,9,0))</f>
      </c>
      <c r="O49" s="630">
        <f>IF($A49="","",VLOOKUP($A49,'②名簿'!$B$9:$J$89,6,0))</f>
      </c>
      <c r="P49" s="631"/>
      <c r="Q49" s="279">
        <f>IF($A49="","",VLOOKUP($A49,'②名簿'!$B$9:$J$89,8,0))</f>
      </c>
      <c r="R49" s="104">
        <f t="shared" si="0"/>
      </c>
      <c r="S49" s="84"/>
      <c r="T49" s="84"/>
    </row>
    <row r="50" spans="1:20" s="97" customFormat="1" ht="13.5">
      <c r="A50" s="376"/>
      <c r="B50" s="359"/>
      <c r="C50" s="147"/>
      <c r="D50" s="147"/>
      <c r="R50" s="96"/>
      <c r="S50" s="102"/>
      <c r="T50" s="102"/>
    </row>
    <row r="51" spans="1:20" ht="18" customHeight="1">
      <c r="A51" s="359"/>
      <c r="B51" s="359"/>
      <c r="C51" s="146"/>
      <c r="D51" s="146"/>
      <c r="F51" s="666" t="s">
        <v>24</v>
      </c>
      <c r="G51" s="666"/>
      <c r="H51" s="666"/>
      <c r="I51" s="666"/>
      <c r="J51" s="666"/>
      <c r="K51" s="666"/>
      <c r="L51" s="666"/>
      <c r="M51" s="666"/>
      <c r="N51" s="666"/>
      <c r="O51" s="666"/>
      <c r="P51" s="666"/>
      <c r="Q51" s="666"/>
      <c r="R51" s="83"/>
      <c r="S51" s="84"/>
      <c r="T51" s="84"/>
    </row>
    <row r="52" spans="1:20" s="97" customFormat="1" ht="13.5">
      <c r="A52" s="376"/>
      <c r="B52" s="359"/>
      <c r="C52" s="147"/>
      <c r="D52" s="147"/>
      <c r="R52" s="96"/>
      <c r="S52" s="102"/>
      <c r="T52" s="102"/>
    </row>
    <row r="53" spans="1:20" ht="18" customHeight="1">
      <c r="A53" s="359"/>
      <c r="B53" s="359"/>
      <c r="C53" s="146"/>
      <c r="D53" s="146"/>
      <c r="E53" s="2"/>
      <c r="F53" s="606" t="s">
        <v>394</v>
      </c>
      <c r="G53" s="606"/>
      <c r="H53" s="606"/>
      <c r="I53" s="611" t="s">
        <v>355</v>
      </c>
      <c r="J53" s="611"/>
      <c r="K53" s="611"/>
      <c r="L53" s="41"/>
      <c r="M53" s="41"/>
      <c r="N53" s="41"/>
      <c r="O53" s="41"/>
      <c r="P53" s="41"/>
      <c r="R53" s="83"/>
      <c r="S53" s="84"/>
      <c r="T53" s="84"/>
    </row>
    <row r="54" spans="1:20" ht="13.5">
      <c r="A54" s="359"/>
      <c r="B54" s="359"/>
      <c r="C54" s="146"/>
      <c r="D54" s="146"/>
      <c r="R54" s="83"/>
      <c r="S54" s="84"/>
      <c r="T54" s="84"/>
    </row>
    <row r="55" spans="1:20" ht="18" customHeight="1">
      <c r="A55" s="359"/>
      <c r="B55" s="359"/>
      <c r="C55" s="146"/>
      <c r="D55" s="146"/>
      <c r="G55" s="528" t="str">
        <f>'①学校情報'!$C$5&amp;"高等学校長"</f>
        <v>高等学校長</v>
      </c>
      <c r="H55" s="528"/>
      <c r="I55" s="528"/>
      <c r="J55" s="528"/>
      <c r="K55" s="528"/>
      <c r="L55" s="23"/>
      <c r="M55" s="528" t="str">
        <f>'①学校情報'!$C$10</f>
        <v> </v>
      </c>
      <c r="N55" s="528"/>
      <c r="O55" s="528"/>
      <c r="P55" s="23" t="s">
        <v>38</v>
      </c>
      <c r="R55" s="83"/>
      <c r="S55" s="84"/>
      <c r="T55" s="84"/>
    </row>
    <row r="56" spans="1:20" ht="13.5">
      <c r="A56" s="256"/>
      <c r="B56" s="256"/>
      <c r="C56" s="146"/>
      <c r="D56" s="146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288"/>
      <c r="S56" s="84"/>
      <c r="T56" s="84"/>
    </row>
    <row r="57" spans="1:20" ht="13.5">
      <c r="A57" s="256"/>
      <c r="B57" s="84"/>
      <c r="C57" s="84"/>
      <c r="D57" s="149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ht="13.5">
      <c r="A58" s="256"/>
      <c r="B58" s="84"/>
      <c r="C58" s="84"/>
      <c r="D58" s="149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1:20" ht="13.5">
      <c r="A59" s="256"/>
      <c r="B59" s="84"/>
      <c r="C59" s="84"/>
      <c r="D59" s="149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1:20" ht="13.5">
      <c r="A60" s="256"/>
      <c r="B60" s="84"/>
      <c r="C60" s="84"/>
      <c r="D60" s="149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1:20" ht="13.5">
      <c r="A61" s="256"/>
      <c r="B61" s="84"/>
      <c r="C61" s="84"/>
      <c r="D61" s="149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1:20" ht="13.5">
      <c r="A62" s="256"/>
      <c r="B62" s="84"/>
      <c r="C62" s="84"/>
      <c r="D62" s="149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0" ht="13.5">
      <c r="A63" s="256"/>
      <c r="B63" s="84"/>
      <c r="C63" s="84"/>
      <c r="D63" s="149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</sheetData>
  <sheetProtection sheet="1" selectLockedCells="1"/>
  <mergeCells count="108">
    <mergeCell ref="E34:F37"/>
    <mergeCell ref="E38:F41"/>
    <mergeCell ref="M55:O55"/>
    <mergeCell ref="F51:Q51"/>
    <mergeCell ref="E46:F49"/>
    <mergeCell ref="O46:P46"/>
    <mergeCell ref="O49:P49"/>
    <mergeCell ref="F53:H53"/>
    <mergeCell ref="I53:K53"/>
    <mergeCell ref="G55:K55"/>
    <mergeCell ref="O45:P45"/>
    <mergeCell ref="O42:P42"/>
    <mergeCell ref="G42:I42"/>
    <mergeCell ref="E42:F45"/>
    <mergeCell ref="G6:I6"/>
    <mergeCell ref="G7:I7"/>
    <mergeCell ref="L20:Q20"/>
    <mergeCell ref="E22:F25"/>
    <mergeCell ref="E26:F29"/>
    <mergeCell ref="E30:F33"/>
    <mergeCell ref="E2:Q2"/>
    <mergeCell ref="E3:Q3"/>
    <mergeCell ref="E13:F13"/>
    <mergeCell ref="H4:O4"/>
    <mergeCell ref="E11:F11"/>
    <mergeCell ref="E10:F10"/>
    <mergeCell ref="E9:I9"/>
    <mergeCell ref="M10:N10"/>
    <mergeCell ref="M11:N11"/>
    <mergeCell ref="K7:N7"/>
    <mergeCell ref="T12:T14"/>
    <mergeCell ref="T25:T29"/>
    <mergeCell ref="O26:P26"/>
    <mergeCell ref="E12:F12"/>
    <mergeCell ref="E14:F14"/>
    <mergeCell ref="E15:F15"/>
    <mergeCell ref="E16:F16"/>
    <mergeCell ref="E17:F17"/>
    <mergeCell ref="L19:Q19"/>
    <mergeCell ref="M15:N15"/>
    <mergeCell ref="O22:P22"/>
    <mergeCell ref="O25:P25"/>
    <mergeCell ref="M12:N12"/>
    <mergeCell ref="M13:N13"/>
    <mergeCell ref="O21:P21"/>
    <mergeCell ref="M14:N14"/>
    <mergeCell ref="M17:N17"/>
    <mergeCell ref="M16:N16"/>
    <mergeCell ref="O23:P23"/>
    <mergeCell ref="O24:P24"/>
    <mergeCell ref="O47:P47"/>
    <mergeCell ref="O48:P48"/>
    <mergeCell ref="J6:P6"/>
    <mergeCell ref="E19:I20"/>
    <mergeCell ref="E21:F21"/>
    <mergeCell ref="G17:I17"/>
    <mergeCell ref="G21:I21"/>
    <mergeCell ref="G22:I22"/>
    <mergeCell ref="G23:I23"/>
    <mergeCell ref="G16:I16"/>
    <mergeCell ref="O27:P27"/>
    <mergeCell ref="O28:P28"/>
    <mergeCell ref="O31:P31"/>
    <mergeCell ref="O44:P44"/>
    <mergeCell ref="O33:P33"/>
    <mergeCell ref="O29:P29"/>
    <mergeCell ref="O30:P30"/>
    <mergeCell ref="O34:P34"/>
    <mergeCell ref="O32:P32"/>
    <mergeCell ref="O35:P35"/>
    <mergeCell ref="O36:P36"/>
    <mergeCell ref="O39:P39"/>
    <mergeCell ref="O40:P40"/>
    <mergeCell ref="O43:P43"/>
    <mergeCell ref="O37:P37"/>
    <mergeCell ref="O41:P41"/>
    <mergeCell ref="O38:P38"/>
    <mergeCell ref="G10:I10"/>
    <mergeCell ref="G11:I11"/>
    <mergeCell ref="G12:I12"/>
    <mergeCell ref="G13:I13"/>
    <mergeCell ref="G14:I14"/>
    <mergeCell ref="G15:I15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9:I49"/>
    <mergeCell ref="G43:I43"/>
    <mergeCell ref="G44:I44"/>
    <mergeCell ref="G45:I45"/>
    <mergeCell ref="G46:I46"/>
    <mergeCell ref="G47:I47"/>
    <mergeCell ref="G48:I48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9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showGridLines="0" zoomScaleSheetLayoutView="100" zoomScalePageLayoutView="0" workbookViewId="0" topLeftCell="A37">
      <selection activeCell="I53" sqref="I53:K53"/>
    </sheetView>
  </sheetViews>
  <sheetFormatPr defaultColWidth="8.796875" defaultRowHeight="14.25"/>
  <cols>
    <col min="1" max="1" width="5.5" style="31" bestFit="1" customWidth="1"/>
    <col min="2" max="2" width="2.5" style="31" customWidth="1"/>
    <col min="3" max="4" width="2.09765625" style="158" customWidth="1"/>
    <col min="5" max="6" width="4.69921875" style="31" customWidth="1"/>
    <col min="7" max="7" width="5.5" style="31" customWidth="1"/>
    <col min="8" max="8" width="6.09765625" style="31" customWidth="1"/>
    <col min="9" max="9" width="6.5" style="31" customWidth="1"/>
    <col min="10" max="10" width="2" style="31" customWidth="1"/>
    <col min="11" max="11" width="14.5" style="31" customWidth="1"/>
    <col min="12" max="12" width="2" style="31" customWidth="1"/>
    <col min="13" max="17" width="7.5" style="31" customWidth="1"/>
    <col min="18" max="18" width="3.69921875" style="31" customWidth="1"/>
    <col min="19" max="19" width="3.5" style="31" bestFit="1" customWidth="1"/>
    <col min="20" max="20" width="19.5" style="31" customWidth="1"/>
    <col min="21" max="21" width="1.4921875" style="31" customWidth="1"/>
    <col min="22" max="16384" width="9" style="31" customWidth="1"/>
  </cols>
  <sheetData>
    <row r="1" spans="1:23" ht="13.5">
      <c r="A1" s="310"/>
      <c r="B1" s="84"/>
      <c r="C1" s="156"/>
      <c r="D1" s="155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293"/>
      <c r="S1" s="294"/>
      <c r="T1" s="294"/>
      <c r="U1" s="290"/>
      <c r="V1" s="290"/>
      <c r="W1" s="290"/>
    </row>
    <row r="2" spans="1:23" ht="30" customHeight="1">
      <c r="A2" s="84"/>
      <c r="B2" s="84"/>
      <c r="C2" s="295"/>
      <c r="D2" s="295"/>
      <c r="E2" s="651" t="str">
        <f>'初期設定'!D1&amp;'初期設定'!$D$2&amp;"年度　女子第"&amp;'初期設定'!D8&amp;"回佐賀県高等学校新人柔道大会"</f>
        <v>令和5年度　女子第34回佐賀県高等学校新人柔道大会</v>
      </c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293"/>
      <c r="S2" s="294"/>
      <c r="T2" s="294"/>
      <c r="U2" s="290"/>
      <c r="V2" s="290"/>
      <c r="W2" s="290"/>
    </row>
    <row r="3" spans="1:23" ht="30" customHeight="1">
      <c r="A3" s="84"/>
      <c r="B3" s="84"/>
      <c r="C3" s="295"/>
      <c r="D3" s="295"/>
      <c r="E3" s="652" t="str">
        <f>"（兼、"&amp;'初期設定'!D1&amp;'初期設定'!$D$2&amp;"年度　第"&amp;'初期設定'!G8&amp;"回九州高等学校新人柔道大会佐賀県予選会）"</f>
        <v>（兼、令和5年度　第27回九州高等学校新人柔道大会佐賀県予選会）</v>
      </c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293"/>
      <c r="S3" s="294"/>
      <c r="T3" s="294"/>
      <c r="U3" s="290"/>
      <c r="V3" s="290"/>
      <c r="W3" s="290"/>
    </row>
    <row r="4" spans="1:23" ht="30" customHeight="1">
      <c r="A4" s="84"/>
      <c r="B4" s="84"/>
      <c r="C4" s="295"/>
      <c r="D4" s="295"/>
      <c r="H4" s="634" t="s">
        <v>35</v>
      </c>
      <c r="I4" s="634"/>
      <c r="J4" s="634"/>
      <c r="K4" s="634"/>
      <c r="L4" s="634"/>
      <c r="M4" s="634"/>
      <c r="N4" s="634"/>
      <c r="O4" s="634"/>
      <c r="R4" s="293"/>
      <c r="S4" s="294"/>
      <c r="T4" s="294"/>
      <c r="U4" s="290"/>
      <c r="V4" s="290"/>
      <c r="W4" s="290"/>
    </row>
    <row r="5" spans="1:23" ht="13.5">
      <c r="A5" s="157"/>
      <c r="B5" s="157"/>
      <c r="C5" s="295"/>
      <c r="D5" s="295"/>
      <c r="H5" s="200"/>
      <c r="I5" s="200"/>
      <c r="J5" s="200"/>
      <c r="K5" s="200"/>
      <c r="L5" s="200"/>
      <c r="M5" s="200"/>
      <c r="N5" s="200"/>
      <c r="O5" s="200"/>
      <c r="R5" s="293"/>
      <c r="S5" s="294"/>
      <c r="T5" s="294"/>
      <c r="U5" s="290"/>
      <c r="V5" s="290"/>
      <c r="W5" s="290"/>
    </row>
    <row r="6" spans="1:23" ht="24.75" customHeight="1">
      <c r="A6" s="157"/>
      <c r="B6" s="157"/>
      <c r="C6" s="295"/>
      <c r="D6" s="295"/>
      <c r="G6" s="662" t="s">
        <v>11</v>
      </c>
      <c r="H6" s="663"/>
      <c r="I6" s="664"/>
      <c r="J6" s="534" t="str">
        <f>'①学校情報'!$C$5&amp;"高等学校"</f>
        <v>高等学校</v>
      </c>
      <c r="K6" s="535"/>
      <c r="L6" s="535"/>
      <c r="M6" s="535"/>
      <c r="N6" s="535"/>
      <c r="O6" s="535"/>
      <c r="P6" s="536"/>
      <c r="R6" s="293"/>
      <c r="S6" s="294"/>
      <c r="T6" s="294"/>
      <c r="U6" s="290"/>
      <c r="V6" s="290"/>
      <c r="W6" s="290"/>
    </row>
    <row r="7" spans="1:23" ht="24.75" customHeight="1">
      <c r="A7" s="157"/>
      <c r="B7" s="157"/>
      <c r="C7" s="295"/>
      <c r="D7" s="295"/>
      <c r="G7" s="662" t="s">
        <v>12</v>
      </c>
      <c r="H7" s="663"/>
      <c r="I7" s="664"/>
      <c r="J7" s="12"/>
      <c r="K7" s="655" t="str">
        <f>'①学校情報'!C12</f>
        <v> </v>
      </c>
      <c r="L7" s="655"/>
      <c r="M7" s="655"/>
      <c r="N7" s="655"/>
      <c r="O7" s="33" t="s">
        <v>38</v>
      </c>
      <c r="P7" s="14"/>
      <c r="R7" s="293"/>
      <c r="S7" s="294"/>
      <c r="T7" s="294"/>
      <c r="U7" s="290"/>
      <c r="V7" s="290"/>
      <c r="W7" s="290"/>
    </row>
    <row r="8" spans="1:23" ht="13.5" customHeight="1">
      <c r="A8" s="157"/>
      <c r="B8" s="157"/>
      <c r="C8" s="295"/>
      <c r="D8" s="295"/>
      <c r="G8" s="34"/>
      <c r="H8" s="34"/>
      <c r="I8" s="34"/>
      <c r="J8" s="35"/>
      <c r="K8" s="36"/>
      <c r="L8" s="36"/>
      <c r="M8" s="36"/>
      <c r="N8" s="36"/>
      <c r="O8" s="36"/>
      <c r="P8" s="35"/>
      <c r="R8" s="293"/>
      <c r="S8" s="294"/>
      <c r="T8" s="294"/>
      <c r="U8" s="290"/>
      <c r="V8" s="290"/>
      <c r="W8" s="290"/>
    </row>
    <row r="9" spans="1:23" ht="24">
      <c r="A9" s="157"/>
      <c r="B9" s="157"/>
      <c r="C9" s="295"/>
      <c r="D9" s="295"/>
      <c r="E9" s="651" t="s">
        <v>36</v>
      </c>
      <c r="F9" s="651"/>
      <c r="G9" s="651"/>
      <c r="H9" s="651"/>
      <c r="I9" s="651"/>
      <c r="R9" s="293"/>
      <c r="S9" s="294"/>
      <c r="T9" s="294"/>
      <c r="U9" s="290"/>
      <c r="V9" s="290"/>
      <c r="W9" s="290"/>
    </row>
    <row r="10" spans="1:20" ht="17.25" customHeight="1">
      <c r="A10" s="387" t="s">
        <v>358</v>
      </c>
      <c r="B10" s="157"/>
      <c r="C10" s="295"/>
      <c r="D10" s="295"/>
      <c r="E10" s="636"/>
      <c r="F10" s="636"/>
      <c r="G10" s="624" t="s">
        <v>271</v>
      </c>
      <c r="H10" s="625"/>
      <c r="I10" s="625"/>
      <c r="J10" s="172" t="s">
        <v>270</v>
      </c>
      <c r="K10" s="173" t="s">
        <v>272</v>
      </c>
      <c r="L10" s="174" t="s">
        <v>273</v>
      </c>
      <c r="M10" s="624" t="s">
        <v>14</v>
      </c>
      <c r="N10" s="654"/>
      <c r="O10" s="18" t="s">
        <v>15</v>
      </c>
      <c r="P10" s="18" t="s">
        <v>16</v>
      </c>
      <c r="Q10" s="18" t="s">
        <v>17</v>
      </c>
      <c r="R10" s="73"/>
      <c r="S10" s="84"/>
      <c r="T10" s="84"/>
    </row>
    <row r="11" spans="1:20" ht="30" customHeight="1">
      <c r="A11" s="388"/>
      <c r="B11" s="157" t="s">
        <v>365</v>
      </c>
      <c r="C11" s="295"/>
      <c r="D11" s="295"/>
      <c r="E11" s="692" t="s">
        <v>18</v>
      </c>
      <c r="F11" s="693"/>
      <c r="G11" s="678">
        <f>IF($A11="","",VLOOKUP($A11,'②名簿'!$B$9:$J$89,2,0))</f>
      </c>
      <c r="H11" s="679"/>
      <c r="I11" s="679"/>
      <c r="J11" s="177" t="s">
        <v>263</v>
      </c>
      <c r="K11" s="183">
        <f>IF($A11="","",VLOOKUP($A11,'②名簿'!$B$9:$J$89,3,0))</f>
      </c>
      <c r="L11" s="180" t="s">
        <v>264</v>
      </c>
      <c r="M11" s="694">
        <f>IF($A11="","",VLOOKUP($A11,'②名簿'!$B$9:$J$89,6,0))</f>
      </c>
      <c r="N11" s="695"/>
      <c r="O11" s="66">
        <f>IF($A11="","",VLOOKUP($A11,'②名簿'!$B$9:$J$89,5,0))</f>
      </c>
      <c r="P11" s="66">
        <f>IF($A11="","",VLOOKUP($A11,'②名簿'!$B$9:$J$89,7,0))</f>
      </c>
      <c r="Q11" s="66">
        <f>IF($A11="","",VLOOKUP($A11,'②名簿'!$B$9:$J$89,8,0))</f>
      </c>
      <c r="R11" s="73"/>
      <c r="S11" s="84"/>
      <c r="T11" s="641" t="s">
        <v>128</v>
      </c>
    </row>
    <row r="12" spans="1:20" ht="30" customHeight="1">
      <c r="A12" s="389"/>
      <c r="B12" s="157"/>
      <c r="C12" s="295"/>
      <c r="D12" s="295"/>
      <c r="E12" s="688" t="s">
        <v>20</v>
      </c>
      <c r="F12" s="689"/>
      <c r="G12" s="680">
        <f>IF($A12="","",VLOOKUP($A12,'②名簿'!$B$9:$J$89,2,0))</f>
      </c>
      <c r="H12" s="681"/>
      <c r="I12" s="681"/>
      <c r="J12" s="178" t="s">
        <v>329</v>
      </c>
      <c r="K12" s="184">
        <f>IF($A12="","",VLOOKUP($A12,'②名簿'!$B$9:$J$89,3,0))</f>
      </c>
      <c r="L12" s="181" t="s">
        <v>330</v>
      </c>
      <c r="M12" s="696">
        <f>IF($A12="","",VLOOKUP($A12,'②名簿'!$B$9:$J$89,6,0))</f>
      </c>
      <c r="N12" s="697"/>
      <c r="O12" s="68">
        <f>IF($A12="","",VLOOKUP($A12,'②名簿'!$B$9:$J$89,5,0))</f>
      </c>
      <c r="P12" s="68">
        <f>IF($A12="","",VLOOKUP($A12,'②名簿'!$B$9:$J$89,7,0))</f>
      </c>
      <c r="Q12" s="68">
        <f>IF($A12="","",VLOOKUP($A12,'②名簿'!$B$9:$J$89,8,0))</f>
      </c>
      <c r="R12" s="73"/>
      <c r="S12" s="84" t="s">
        <v>127</v>
      </c>
      <c r="T12" s="642"/>
    </row>
    <row r="13" spans="1:20" ht="30" customHeight="1">
      <c r="A13" s="390"/>
      <c r="B13" s="157"/>
      <c r="C13" s="155"/>
      <c r="D13" s="155"/>
      <c r="E13" s="686" t="s">
        <v>22</v>
      </c>
      <c r="F13" s="687"/>
      <c r="G13" s="682">
        <f>IF($A13="","",VLOOKUP($A13,'②名簿'!$B$9:$J$89,2,0))</f>
      </c>
      <c r="H13" s="683"/>
      <c r="I13" s="683"/>
      <c r="J13" s="194" t="s">
        <v>329</v>
      </c>
      <c r="K13" s="192">
        <f>IF($A13="","",VLOOKUP($A13,'②名簿'!$B$9:$J$89,3,0))</f>
      </c>
      <c r="L13" s="190" t="s">
        <v>330</v>
      </c>
      <c r="M13" s="690">
        <f>IF($A13="","",VLOOKUP($A13,'②名簿'!$B$9:$J$89,6,0))</f>
      </c>
      <c r="N13" s="691"/>
      <c r="O13" s="176">
        <f>IF($A13="","",VLOOKUP($A13,'②名簿'!$B$9:$J$89,5,0))</f>
      </c>
      <c r="P13" s="176">
        <f>IF($A13="","",VLOOKUP($A13,'②名簿'!$B$9:$J$89,7,0))</f>
      </c>
      <c r="Q13" s="176">
        <f>IF($A13="","",VLOOKUP($A13,'②名簿'!$B$9:$J$89,8,0))</f>
      </c>
      <c r="R13" s="73"/>
      <c r="S13" s="84"/>
      <c r="T13" s="643"/>
    </row>
    <row r="14" spans="1:20" ht="30" customHeight="1">
      <c r="A14" s="393"/>
      <c r="B14" s="157" t="s">
        <v>365</v>
      </c>
      <c r="C14" s="155"/>
      <c r="D14" s="155"/>
      <c r="E14" s="700" t="s">
        <v>23</v>
      </c>
      <c r="F14" s="700"/>
      <c r="G14" s="684">
        <f>IF($A14="","",VLOOKUP($A14,'②名簿'!$B$9:$J$89,2,0))</f>
      </c>
      <c r="H14" s="685"/>
      <c r="I14" s="685"/>
      <c r="J14" s="196" t="s">
        <v>329</v>
      </c>
      <c r="K14" s="197">
        <f>IF($A14="","",VLOOKUP($A14,'②名簿'!$B$9:$J$89,3,0))</f>
      </c>
      <c r="L14" s="198" t="s">
        <v>330</v>
      </c>
      <c r="M14" s="698">
        <f>IF($A14="","",VLOOKUP($A14,'②名簿'!$B$9:$J$89,6,0))</f>
      </c>
      <c r="N14" s="699"/>
      <c r="O14" s="199">
        <f>IF($A14="","",VLOOKUP($A14,'②名簿'!$B$9:$J$89,5,0))</f>
      </c>
      <c r="P14" s="199">
        <f>IF($A14="","",VLOOKUP($A14,'②名簿'!$B$9:$J$89,7,0))</f>
      </c>
      <c r="Q14" s="199">
        <f>IF($A14="","",VLOOKUP($A14,'②名簿'!$B$9:$J$89,8,0))</f>
      </c>
      <c r="R14" s="73"/>
      <c r="S14" s="84"/>
      <c r="T14" s="84"/>
    </row>
    <row r="15" spans="1:20" s="213" customFormat="1" ht="13.5">
      <c r="A15" s="394"/>
      <c r="B15" s="157"/>
      <c r="C15" s="207"/>
      <c r="D15" s="207"/>
      <c r="E15" s="208"/>
      <c r="F15" s="208"/>
      <c r="G15" s="208"/>
      <c r="H15" s="209"/>
      <c r="I15" s="209"/>
      <c r="J15" s="209"/>
      <c r="K15" s="209"/>
      <c r="L15" s="209"/>
      <c r="M15" s="210"/>
      <c r="N15" s="210"/>
      <c r="O15" s="209"/>
      <c r="P15" s="209"/>
      <c r="Q15" s="209"/>
      <c r="R15" s="211"/>
      <c r="S15" s="212"/>
      <c r="T15" s="212"/>
    </row>
    <row r="16" spans="1:20" s="213" customFormat="1" ht="13.5">
      <c r="A16" s="394"/>
      <c r="B16" s="157"/>
      <c r="C16" s="207"/>
      <c r="D16" s="207"/>
      <c r="E16" s="209"/>
      <c r="F16" s="209"/>
      <c r="G16" s="209"/>
      <c r="H16" s="209"/>
      <c r="I16" s="209"/>
      <c r="J16" s="209"/>
      <c r="K16" s="209"/>
      <c r="L16" s="209"/>
      <c r="M16" s="210"/>
      <c r="N16" s="210"/>
      <c r="O16" s="209"/>
      <c r="P16" s="209"/>
      <c r="Q16" s="209"/>
      <c r="R16" s="211"/>
      <c r="S16" s="212"/>
      <c r="T16" s="212"/>
    </row>
    <row r="17" spans="1:20" s="213" customFormat="1" ht="13.5">
      <c r="A17" s="394"/>
      <c r="B17" s="157"/>
      <c r="C17" s="207"/>
      <c r="D17" s="207"/>
      <c r="E17" s="209"/>
      <c r="F17" s="209"/>
      <c r="G17" s="209"/>
      <c r="H17" s="209"/>
      <c r="I17" s="209"/>
      <c r="J17" s="209"/>
      <c r="K17" s="209"/>
      <c r="L17" s="209"/>
      <c r="M17" s="210"/>
      <c r="N17" s="210"/>
      <c r="O17" s="209"/>
      <c r="P17" s="209"/>
      <c r="Q17" s="209"/>
      <c r="R17" s="211"/>
      <c r="S17" s="212"/>
      <c r="T17" s="212"/>
    </row>
    <row r="18" spans="1:20" s="213" customFormat="1" ht="13.5">
      <c r="A18" s="394"/>
      <c r="B18" s="157"/>
      <c r="C18" s="207"/>
      <c r="D18" s="207"/>
      <c r="E18" s="209"/>
      <c r="F18" s="209"/>
      <c r="G18" s="209"/>
      <c r="H18" s="209"/>
      <c r="I18" s="209"/>
      <c r="J18" s="209"/>
      <c r="K18" s="209"/>
      <c r="L18" s="209"/>
      <c r="M18" s="210"/>
      <c r="N18" s="210"/>
      <c r="O18" s="209"/>
      <c r="P18" s="209"/>
      <c r="Q18" s="209"/>
      <c r="R18" s="211"/>
      <c r="S18" s="212"/>
      <c r="T18" s="212"/>
    </row>
    <row r="19" spans="1:20" ht="13.5">
      <c r="A19" s="157"/>
      <c r="B19" s="157"/>
      <c r="C19" s="155"/>
      <c r="D19" s="155"/>
      <c r="E19" s="634" t="s">
        <v>37</v>
      </c>
      <c r="F19" s="634"/>
      <c r="G19" s="634"/>
      <c r="H19" s="634"/>
      <c r="I19" s="634"/>
      <c r="L19" s="648" t="s">
        <v>32</v>
      </c>
      <c r="M19" s="648"/>
      <c r="N19" s="648"/>
      <c r="O19" s="648"/>
      <c r="P19" s="648"/>
      <c r="Q19" s="648"/>
      <c r="R19" s="73"/>
      <c r="S19" s="84"/>
      <c r="T19" s="84"/>
    </row>
    <row r="20" spans="1:20" ht="13.5">
      <c r="A20" s="157"/>
      <c r="B20" s="157"/>
      <c r="C20" s="155"/>
      <c r="D20" s="155"/>
      <c r="E20" s="635"/>
      <c r="F20" s="635"/>
      <c r="G20" s="635"/>
      <c r="H20" s="635"/>
      <c r="I20" s="635"/>
      <c r="L20" s="665" t="s">
        <v>33</v>
      </c>
      <c r="M20" s="665"/>
      <c r="N20" s="665"/>
      <c r="O20" s="665"/>
      <c r="P20" s="665"/>
      <c r="Q20" s="665"/>
      <c r="R20" s="73"/>
      <c r="S20" s="84"/>
      <c r="T20" s="84"/>
    </row>
    <row r="21" spans="1:20" ht="16.5" customHeight="1">
      <c r="A21" s="387" t="s">
        <v>358</v>
      </c>
      <c r="B21" s="157"/>
      <c r="C21" s="155"/>
      <c r="D21" s="155"/>
      <c r="E21" s="636"/>
      <c r="F21" s="636"/>
      <c r="G21" s="624" t="s">
        <v>271</v>
      </c>
      <c r="H21" s="625"/>
      <c r="I21" s="625"/>
      <c r="J21" s="172" t="s">
        <v>280</v>
      </c>
      <c r="K21" s="173" t="s">
        <v>281</v>
      </c>
      <c r="L21" s="174" t="s">
        <v>282</v>
      </c>
      <c r="M21" s="18" t="s">
        <v>15</v>
      </c>
      <c r="N21" s="18" t="s">
        <v>34</v>
      </c>
      <c r="O21" s="636" t="s">
        <v>14</v>
      </c>
      <c r="P21" s="636"/>
      <c r="Q21" s="18" t="s">
        <v>17</v>
      </c>
      <c r="R21" s="73"/>
      <c r="S21" s="84"/>
      <c r="T21" s="84"/>
    </row>
    <row r="22" spans="1:20" ht="15" customHeight="1">
      <c r="A22" s="395"/>
      <c r="B22" s="157" t="s">
        <v>365</v>
      </c>
      <c r="C22" s="137">
        <v>1</v>
      </c>
      <c r="D22" s="137">
        <v>48</v>
      </c>
      <c r="E22" s="656" t="s">
        <v>234</v>
      </c>
      <c r="F22" s="657"/>
      <c r="G22" s="676">
        <f>IF($A22="","",VLOOKUP($A22,'②名簿'!$B$9:$J$89,2,0))</f>
      </c>
      <c r="H22" s="677"/>
      <c r="I22" s="677"/>
      <c r="J22" s="177" t="s">
        <v>329</v>
      </c>
      <c r="K22" s="183">
        <f>IF($A22="","",VLOOKUP($A22,'②名簿'!$B$9:$J$89,3,0))</f>
      </c>
      <c r="L22" s="180" t="s">
        <v>330</v>
      </c>
      <c r="M22" s="277">
        <f>IF($A22="","",VLOOKUP($A22,'②名簿'!$B$9:$J$89,5,0))</f>
      </c>
      <c r="N22" s="277">
        <f>IF($A22="","",VLOOKUP($A22,'②名簿'!$B$9:$J$89,9,0))</f>
      </c>
      <c r="O22" s="632">
        <f>IF($A22="","",VLOOKUP($A22,'②名簿'!$B$9:$J$89,6,0))</f>
      </c>
      <c r="P22" s="633"/>
      <c r="Q22" s="277">
        <f>IF($A22="","",VLOOKUP($A22,'②名簿'!$B$9:$J$89,8,0))</f>
      </c>
      <c r="R22" s="162">
        <f aca="true" t="shared" si="0" ref="R22:R49">IF(Q22="","",IF(AND(Q22&gt;C22,Q22&lt;=D22),"","×"))</f>
      </c>
      <c r="S22" s="84"/>
      <c r="T22" s="641" t="s">
        <v>128</v>
      </c>
    </row>
    <row r="23" spans="1:20" ht="15" customHeight="1">
      <c r="A23" s="396"/>
      <c r="B23" s="157"/>
      <c r="C23" s="137">
        <v>1</v>
      </c>
      <c r="D23" s="137">
        <v>48</v>
      </c>
      <c r="E23" s="658"/>
      <c r="F23" s="659"/>
      <c r="G23" s="672">
        <f>IF($A23="","",VLOOKUP($A23,'②名簿'!$B$9:$J$89,2,0))</f>
      </c>
      <c r="H23" s="673"/>
      <c r="I23" s="673"/>
      <c r="J23" s="178" t="s">
        <v>329</v>
      </c>
      <c r="K23" s="184">
        <f>IF($A23="","",VLOOKUP($A23,'②名簿'!$B$9:$J$89,3,0))</f>
      </c>
      <c r="L23" s="181" t="s">
        <v>330</v>
      </c>
      <c r="M23" s="278">
        <f>IF($A23="","",VLOOKUP($A23,'②名簿'!$B$9:$J$89,5,0))</f>
      </c>
      <c r="N23" s="278">
        <f>IF($A23="","",VLOOKUP($A23,'②名簿'!$B$9:$J$89,9,0))</f>
      </c>
      <c r="O23" s="628">
        <f>IF($A23="","",VLOOKUP($A23,'②名簿'!$B$9:$J$89,6,0))</f>
      </c>
      <c r="P23" s="629"/>
      <c r="Q23" s="278">
        <f>IF($A23="","",VLOOKUP($A23,'②名簿'!$B$9:$J$89,8,0))</f>
      </c>
      <c r="R23" s="162">
        <f t="shared" si="0"/>
      </c>
      <c r="S23" s="84"/>
      <c r="T23" s="642"/>
    </row>
    <row r="24" spans="1:20" ht="15" customHeight="1">
      <c r="A24" s="396"/>
      <c r="B24" s="157"/>
      <c r="C24" s="137">
        <v>1</v>
      </c>
      <c r="D24" s="137">
        <v>48</v>
      </c>
      <c r="E24" s="658"/>
      <c r="F24" s="659"/>
      <c r="G24" s="672">
        <f>IF($A24="","",VLOOKUP($A24,'②名簿'!$B$9:$J$89,2,0))</f>
      </c>
      <c r="H24" s="673"/>
      <c r="I24" s="673"/>
      <c r="J24" s="178" t="s">
        <v>329</v>
      </c>
      <c r="K24" s="184">
        <f>IF($A24="","",VLOOKUP($A24,'②名簿'!$B$9:$J$89,3,0))</f>
      </c>
      <c r="L24" s="181" t="s">
        <v>330</v>
      </c>
      <c r="M24" s="278">
        <f>IF($A24="","",VLOOKUP($A24,'②名簿'!$B$9:$J$89,5,0))</f>
      </c>
      <c r="N24" s="278">
        <f>IF($A24="","",VLOOKUP($A24,'②名簿'!$B$9:$J$89,9,0))</f>
      </c>
      <c r="O24" s="628">
        <f>IF($A24="","",VLOOKUP($A24,'②名簿'!$B$9:$J$89,6,0))</f>
      </c>
      <c r="P24" s="629"/>
      <c r="Q24" s="278">
        <f>IF($A24="","",VLOOKUP($A24,'②名簿'!$B$9:$J$89,8,0))</f>
      </c>
      <c r="R24" s="162">
        <f t="shared" si="0"/>
      </c>
      <c r="S24" s="84"/>
      <c r="T24" s="642"/>
    </row>
    <row r="25" spans="1:20" ht="15" customHeight="1">
      <c r="A25" s="397"/>
      <c r="B25" s="157"/>
      <c r="C25" s="137">
        <v>1</v>
      </c>
      <c r="D25" s="137">
        <v>48</v>
      </c>
      <c r="E25" s="660"/>
      <c r="F25" s="661"/>
      <c r="G25" s="674">
        <f>IF($A25="","",VLOOKUP($A25,'②名簿'!$B$9:$J$89,2,0))</f>
      </c>
      <c r="H25" s="675"/>
      <c r="I25" s="675"/>
      <c r="J25" s="179" t="s">
        <v>329</v>
      </c>
      <c r="K25" s="185">
        <f>IF($A25="","",VLOOKUP($A25,'②名簿'!$B$9:$J$89,3,0))</f>
      </c>
      <c r="L25" s="182" t="s">
        <v>330</v>
      </c>
      <c r="M25" s="279">
        <f>IF($A25="","",VLOOKUP($A25,'②名簿'!$B$9:$J$89,5,0))</f>
      </c>
      <c r="N25" s="279">
        <f>IF($A25="","",VLOOKUP($A25,'②名簿'!$B$9:$J$89,9,0))</f>
      </c>
      <c r="O25" s="630">
        <f>IF($A25="","",VLOOKUP($A25,'②名簿'!$B$9:$J$89,6,0))</f>
      </c>
      <c r="P25" s="631"/>
      <c r="Q25" s="279">
        <f>IF($A25="","",VLOOKUP($A25,'②名簿'!$B$9:$J$89,8,0))</f>
      </c>
      <c r="R25" s="162">
        <f t="shared" si="0"/>
      </c>
      <c r="S25" s="84" t="s">
        <v>127</v>
      </c>
      <c r="T25" s="642"/>
    </row>
    <row r="26" spans="1:20" ht="15" customHeight="1">
      <c r="A26" s="395"/>
      <c r="B26" s="157" t="s">
        <v>365</v>
      </c>
      <c r="C26" s="137">
        <v>48</v>
      </c>
      <c r="D26" s="137">
        <v>52</v>
      </c>
      <c r="E26" s="656" t="s">
        <v>235</v>
      </c>
      <c r="F26" s="657"/>
      <c r="G26" s="676">
        <f>IF($A26="","",VLOOKUP($A26,'②名簿'!$B$9:$J$89,2,0))</f>
      </c>
      <c r="H26" s="677"/>
      <c r="I26" s="677"/>
      <c r="J26" s="177" t="s">
        <v>329</v>
      </c>
      <c r="K26" s="183">
        <f>IF($A26="","",VLOOKUP($A26,'②名簿'!$B$9:$J$89,3,0))</f>
      </c>
      <c r="L26" s="180" t="s">
        <v>330</v>
      </c>
      <c r="M26" s="277">
        <f>IF($A26="","",VLOOKUP($A26,'②名簿'!$B$9:$J$89,5,0))</f>
      </c>
      <c r="N26" s="277">
        <f>IF($A26="","",VLOOKUP($A26,'②名簿'!$B$9:$J$89,9,0))</f>
      </c>
      <c r="O26" s="632">
        <f>IF($A26="","",VLOOKUP($A26,'②名簿'!$B$9:$J$89,6,0))</f>
      </c>
      <c r="P26" s="633"/>
      <c r="Q26" s="277">
        <f>IF($A26="","",VLOOKUP($A26,'②名簿'!$B$9:$J$89,8,0))</f>
      </c>
      <c r="R26" s="162">
        <f t="shared" si="0"/>
      </c>
      <c r="S26" s="84"/>
      <c r="T26" s="643"/>
    </row>
    <row r="27" spans="1:20" ht="15" customHeight="1">
      <c r="A27" s="396"/>
      <c r="B27" s="157"/>
      <c r="C27" s="137">
        <v>48</v>
      </c>
      <c r="D27" s="137">
        <v>52</v>
      </c>
      <c r="E27" s="658"/>
      <c r="F27" s="659"/>
      <c r="G27" s="672">
        <f>IF($A27="","",VLOOKUP($A27,'②名簿'!$B$9:$J$89,2,0))</f>
      </c>
      <c r="H27" s="673"/>
      <c r="I27" s="673"/>
      <c r="J27" s="178" t="s">
        <v>329</v>
      </c>
      <c r="K27" s="184">
        <f>IF($A27="","",VLOOKUP($A27,'②名簿'!$B$9:$J$89,3,0))</f>
      </c>
      <c r="L27" s="181" t="s">
        <v>330</v>
      </c>
      <c r="M27" s="278">
        <f>IF($A27="","",VLOOKUP($A27,'②名簿'!$B$9:$J$89,5,0))</f>
      </c>
      <c r="N27" s="278">
        <f>IF($A27="","",VLOOKUP($A27,'②名簿'!$B$9:$J$89,9,0))</f>
      </c>
      <c r="O27" s="628">
        <f>IF($A27="","",VLOOKUP($A27,'②名簿'!$B$9:$J$89,6,0))</f>
      </c>
      <c r="P27" s="629"/>
      <c r="Q27" s="278">
        <f>IF($A27="","",VLOOKUP($A27,'②名簿'!$B$9:$J$89,8,0))</f>
      </c>
      <c r="R27" s="162">
        <f t="shared" si="0"/>
      </c>
      <c r="S27" s="84"/>
      <c r="T27" s="85"/>
    </row>
    <row r="28" spans="1:20" ht="15" customHeight="1">
      <c r="A28" s="396"/>
      <c r="B28" s="157"/>
      <c r="C28" s="137">
        <v>48</v>
      </c>
      <c r="D28" s="137">
        <v>52</v>
      </c>
      <c r="E28" s="658"/>
      <c r="F28" s="659"/>
      <c r="G28" s="672">
        <f>IF($A28="","",VLOOKUP($A28,'②名簿'!$B$9:$J$89,2,0))</f>
      </c>
      <c r="H28" s="673"/>
      <c r="I28" s="673"/>
      <c r="J28" s="178" t="s">
        <v>329</v>
      </c>
      <c r="K28" s="184">
        <f>IF($A28="","",VLOOKUP($A28,'②名簿'!$B$9:$J$89,3,0))</f>
      </c>
      <c r="L28" s="181" t="s">
        <v>330</v>
      </c>
      <c r="M28" s="278">
        <f>IF($A28="","",VLOOKUP($A28,'②名簿'!$B$9:$J$89,5,0))</f>
      </c>
      <c r="N28" s="278">
        <f>IF($A28="","",VLOOKUP($A28,'②名簿'!$B$9:$J$89,9,0))</f>
      </c>
      <c r="O28" s="628">
        <f>IF($A28="","",VLOOKUP($A28,'②名簿'!$B$9:$J$89,6,0))</f>
      </c>
      <c r="P28" s="629"/>
      <c r="Q28" s="278">
        <f>IF($A28="","",VLOOKUP($A28,'②名簿'!$B$9:$J$89,8,0))</f>
      </c>
      <c r="R28" s="162">
        <f t="shared" si="0"/>
      </c>
      <c r="S28" s="84"/>
      <c r="T28" s="85"/>
    </row>
    <row r="29" spans="1:20" ht="15" customHeight="1">
      <c r="A29" s="397"/>
      <c r="B29" s="157"/>
      <c r="C29" s="137">
        <v>48</v>
      </c>
      <c r="D29" s="137">
        <v>52</v>
      </c>
      <c r="E29" s="660"/>
      <c r="F29" s="661"/>
      <c r="G29" s="674">
        <f>IF($A29="","",VLOOKUP($A29,'②名簿'!$B$9:$J$89,2,0))</f>
      </c>
      <c r="H29" s="675"/>
      <c r="I29" s="675"/>
      <c r="J29" s="179" t="s">
        <v>329</v>
      </c>
      <c r="K29" s="185">
        <f>IF($A29="","",VLOOKUP($A29,'②名簿'!$B$9:$J$89,3,0))</f>
      </c>
      <c r="L29" s="182" t="s">
        <v>330</v>
      </c>
      <c r="M29" s="279">
        <f>IF($A29="","",VLOOKUP($A29,'②名簿'!$B$9:$J$89,5,0))</f>
      </c>
      <c r="N29" s="279">
        <f>IF($A29="","",VLOOKUP($A29,'②名簿'!$B$9:$J$89,9,0))</f>
      </c>
      <c r="O29" s="630">
        <f>IF($A29="","",VLOOKUP($A29,'②名簿'!$B$9:$J$89,6,0))</f>
      </c>
      <c r="P29" s="631"/>
      <c r="Q29" s="279">
        <f>IF($A29="","",VLOOKUP($A29,'②名簿'!$B$9:$J$89,8,0))</f>
      </c>
      <c r="R29" s="162">
        <f t="shared" si="0"/>
      </c>
      <c r="S29" s="84"/>
      <c r="T29" s="84"/>
    </row>
    <row r="30" spans="1:20" ht="15" customHeight="1">
      <c r="A30" s="395"/>
      <c r="B30" s="157" t="s">
        <v>365</v>
      </c>
      <c r="C30" s="137">
        <v>52</v>
      </c>
      <c r="D30" s="137">
        <v>57</v>
      </c>
      <c r="E30" s="656" t="s">
        <v>236</v>
      </c>
      <c r="F30" s="657"/>
      <c r="G30" s="676">
        <f>IF($A30="","",VLOOKUP($A30,'②名簿'!$B$9:$J$89,2,0))</f>
      </c>
      <c r="H30" s="677"/>
      <c r="I30" s="677"/>
      <c r="J30" s="177" t="s">
        <v>329</v>
      </c>
      <c r="K30" s="183">
        <f>IF($A30="","",VLOOKUP($A30,'②名簿'!$B$9:$J$89,3,0))</f>
      </c>
      <c r="L30" s="180" t="s">
        <v>330</v>
      </c>
      <c r="M30" s="277">
        <f>IF($A30="","",VLOOKUP($A30,'②名簿'!$B$9:$J$89,5,0))</f>
      </c>
      <c r="N30" s="277">
        <f>IF($A30="","",VLOOKUP($A30,'②名簿'!$B$9:$J$89,9,0))</f>
      </c>
      <c r="O30" s="632">
        <f>IF($A30="","",VLOOKUP($A30,'②名簿'!$B$9:$J$89,6,0))</f>
      </c>
      <c r="P30" s="633"/>
      <c r="Q30" s="277">
        <f>IF($A30="","",VLOOKUP($A30,'②名簿'!$B$9:$J$89,8,0))</f>
      </c>
      <c r="R30" s="162">
        <f t="shared" si="0"/>
      </c>
      <c r="S30" s="84"/>
      <c r="T30" s="84"/>
    </row>
    <row r="31" spans="1:20" ht="15" customHeight="1">
      <c r="A31" s="396"/>
      <c r="B31" s="157"/>
      <c r="C31" s="137">
        <v>52</v>
      </c>
      <c r="D31" s="137">
        <v>57</v>
      </c>
      <c r="E31" s="658"/>
      <c r="F31" s="659"/>
      <c r="G31" s="672">
        <f>IF($A31="","",VLOOKUP($A31,'②名簿'!$B$9:$J$89,2,0))</f>
      </c>
      <c r="H31" s="673"/>
      <c r="I31" s="673"/>
      <c r="J31" s="178" t="s">
        <v>329</v>
      </c>
      <c r="K31" s="184">
        <f>IF($A31="","",VLOOKUP($A31,'②名簿'!$B$9:$J$89,3,0))</f>
      </c>
      <c r="L31" s="181" t="s">
        <v>330</v>
      </c>
      <c r="M31" s="278">
        <f>IF($A31="","",VLOOKUP($A31,'②名簿'!$B$9:$J$89,5,0))</f>
      </c>
      <c r="N31" s="278">
        <f>IF($A31="","",VLOOKUP($A31,'②名簿'!$B$9:$J$89,9,0))</f>
      </c>
      <c r="O31" s="628">
        <f>IF($A31="","",VLOOKUP($A31,'②名簿'!$B$9:$J$89,6,0))</f>
      </c>
      <c r="P31" s="629"/>
      <c r="Q31" s="278">
        <f>IF($A31="","",VLOOKUP($A31,'②名簿'!$B$9:$J$89,8,0))</f>
      </c>
      <c r="R31" s="162">
        <f t="shared" si="0"/>
      </c>
      <c r="S31" s="84"/>
      <c r="T31" s="84"/>
    </row>
    <row r="32" spans="1:20" ht="15" customHeight="1">
      <c r="A32" s="396"/>
      <c r="B32" s="157"/>
      <c r="C32" s="137">
        <v>52</v>
      </c>
      <c r="D32" s="137">
        <v>57</v>
      </c>
      <c r="E32" s="658"/>
      <c r="F32" s="659"/>
      <c r="G32" s="672">
        <f>IF($A32="","",VLOOKUP($A32,'②名簿'!$B$9:$J$89,2,0))</f>
      </c>
      <c r="H32" s="673"/>
      <c r="I32" s="673"/>
      <c r="J32" s="178" t="s">
        <v>329</v>
      </c>
      <c r="K32" s="184">
        <f>IF($A32="","",VLOOKUP($A32,'②名簿'!$B$9:$J$89,3,0))</f>
      </c>
      <c r="L32" s="181" t="s">
        <v>330</v>
      </c>
      <c r="M32" s="278">
        <f>IF($A32="","",VLOOKUP($A32,'②名簿'!$B$9:$J$89,5,0))</f>
      </c>
      <c r="N32" s="278">
        <f>IF($A32="","",VLOOKUP($A32,'②名簿'!$B$9:$J$89,9,0))</f>
      </c>
      <c r="O32" s="628">
        <f>IF($A32="","",VLOOKUP($A32,'②名簿'!$B$9:$J$89,6,0))</f>
      </c>
      <c r="P32" s="629"/>
      <c r="Q32" s="278">
        <f>IF($A32="","",VLOOKUP($A32,'②名簿'!$B$9:$J$89,8,0))</f>
      </c>
      <c r="R32" s="162">
        <f t="shared" si="0"/>
      </c>
      <c r="S32" s="84"/>
      <c r="T32" s="84"/>
    </row>
    <row r="33" spans="1:20" ht="15" customHeight="1">
      <c r="A33" s="397"/>
      <c r="B33" s="157"/>
      <c r="C33" s="137">
        <v>52</v>
      </c>
      <c r="D33" s="137">
        <v>57</v>
      </c>
      <c r="E33" s="660"/>
      <c r="F33" s="661"/>
      <c r="G33" s="674">
        <f>IF($A33="","",VLOOKUP($A33,'②名簿'!$B$9:$J$89,2,0))</f>
      </c>
      <c r="H33" s="675"/>
      <c r="I33" s="675"/>
      <c r="J33" s="179" t="s">
        <v>329</v>
      </c>
      <c r="K33" s="185">
        <f>IF($A33="","",VLOOKUP($A33,'②名簿'!$B$9:$J$89,3,0))</f>
      </c>
      <c r="L33" s="182" t="s">
        <v>330</v>
      </c>
      <c r="M33" s="279">
        <f>IF($A33="","",VLOOKUP($A33,'②名簿'!$B$9:$J$89,5,0))</f>
      </c>
      <c r="N33" s="279">
        <f>IF($A33="","",VLOOKUP($A33,'②名簿'!$B$9:$J$89,9,0))</f>
      </c>
      <c r="O33" s="630">
        <f>IF($A33="","",VLOOKUP($A33,'②名簿'!$B$9:$J$89,6,0))</f>
      </c>
      <c r="P33" s="631"/>
      <c r="Q33" s="279">
        <f>IF($A33="","",VLOOKUP($A33,'②名簿'!$B$9:$J$89,8,0))</f>
      </c>
      <c r="R33" s="162">
        <f t="shared" si="0"/>
      </c>
      <c r="S33" s="84"/>
      <c r="T33" s="84"/>
    </row>
    <row r="34" spans="1:20" ht="15" customHeight="1">
      <c r="A34" s="395"/>
      <c r="B34" s="157" t="s">
        <v>365</v>
      </c>
      <c r="C34" s="137">
        <v>57</v>
      </c>
      <c r="D34" s="137">
        <v>63</v>
      </c>
      <c r="E34" s="656" t="s">
        <v>237</v>
      </c>
      <c r="F34" s="657"/>
      <c r="G34" s="676">
        <f>IF($A34="","",VLOOKUP($A34,'②名簿'!$B$9:$J$89,2,0))</f>
      </c>
      <c r="H34" s="677"/>
      <c r="I34" s="677"/>
      <c r="J34" s="177" t="s">
        <v>329</v>
      </c>
      <c r="K34" s="183">
        <f>IF($A34="","",VLOOKUP($A34,'②名簿'!$B$9:$J$89,3,0))</f>
      </c>
      <c r="L34" s="180" t="s">
        <v>330</v>
      </c>
      <c r="M34" s="277">
        <f>IF($A34="","",VLOOKUP($A34,'②名簿'!$B$9:$J$89,5,0))</f>
      </c>
      <c r="N34" s="277">
        <f>IF($A34="","",VLOOKUP($A34,'②名簿'!$B$9:$J$89,9,0))</f>
      </c>
      <c r="O34" s="632">
        <f>IF($A34="","",VLOOKUP($A34,'②名簿'!$B$9:$J$89,6,0))</f>
      </c>
      <c r="P34" s="633"/>
      <c r="Q34" s="277">
        <f>IF($A34="","",VLOOKUP($A34,'②名簿'!$B$9:$J$89,8,0))</f>
      </c>
      <c r="R34" s="162">
        <f t="shared" si="0"/>
      </c>
      <c r="S34" s="84"/>
      <c r="T34" s="84"/>
    </row>
    <row r="35" spans="1:20" ht="15" customHeight="1">
      <c r="A35" s="396"/>
      <c r="B35" s="157"/>
      <c r="C35" s="137">
        <v>57</v>
      </c>
      <c r="D35" s="137">
        <v>63</v>
      </c>
      <c r="E35" s="658"/>
      <c r="F35" s="659"/>
      <c r="G35" s="672">
        <f>IF($A35="","",VLOOKUP($A35,'②名簿'!$B$9:$J$89,2,0))</f>
      </c>
      <c r="H35" s="673"/>
      <c r="I35" s="673"/>
      <c r="J35" s="178" t="s">
        <v>329</v>
      </c>
      <c r="K35" s="184">
        <f>IF($A35="","",VLOOKUP($A35,'②名簿'!$B$9:$J$89,3,0))</f>
      </c>
      <c r="L35" s="181" t="s">
        <v>330</v>
      </c>
      <c r="M35" s="278">
        <f>IF($A35="","",VLOOKUP($A35,'②名簿'!$B$9:$J$89,5,0))</f>
      </c>
      <c r="N35" s="278">
        <f>IF($A35="","",VLOOKUP($A35,'②名簿'!$B$9:$J$89,9,0))</f>
      </c>
      <c r="O35" s="628">
        <f>IF($A35="","",VLOOKUP($A35,'②名簿'!$B$9:$J$89,6,0))</f>
      </c>
      <c r="P35" s="629"/>
      <c r="Q35" s="278">
        <f>IF($A35="","",VLOOKUP($A35,'②名簿'!$B$9:$J$89,8,0))</f>
      </c>
      <c r="R35" s="162">
        <f t="shared" si="0"/>
      </c>
      <c r="S35" s="84"/>
      <c r="T35" s="84"/>
    </row>
    <row r="36" spans="1:20" ht="15" customHeight="1">
      <c r="A36" s="396"/>
      <c r="B36" s="157"/>
      <c r="C36" s="137">
        <v>57</v>
      </c>
      <c r="D36" s="137">
        <v>63</v>
      </c>
      <c r="E36" s="658"/>
      <c r="F36" s="659"/>
      <c r="G36" s="672">
        <f>IF($A36="","",VLOOKUP($A36,'②名簿'!$B$9:$J$89,2,0))</f>
      </c>
      <c r="H36" s="673"/>
      <c r="I36" s="673"/>
      <c r="J36" s="178" t="s">
        <v>329</v>
      </c>
      <c r="K36" s="184">
        <f>IF($A36="","",VLOOKUP($A36,'②名簿'!$B$9:$J$89,3,0))</f>
      </c>
      <c r="L36" s="181" t="s">
        <v>330</v>
      </c>
      <c r="M36" s="278">
        <f>IF($A36="","",VLOOKUP($A36,'②名簿'!$B$9:$J$89,5,0))</f>
      </c>
      <c r="N36" s="278">
        <f>IF($A36="","",VLOOKUP($A36,'②名簿'!$B$9:$J$89,9,0))</f>
      </c>
      <c r="O36" s="628">
        <f>IF($A36="","",VLOOKUP($A36,'②名簿'!$B$9:$J$89,6,0))</f>
      </c>
      <c r="P36" s="629"/>
      <c r="Q36" s="278">
        <f>IF($A36="","",VLOOKUP($A36,'②名簿'!$B$9:$J$89,8,0))</f>
      </c>
      <c r="R36" s="162">
        <f t="shared" si="0"/>
      </c>
      <c r="S36" s="84"/>
      <c r="T36" s="84"/>
    </row>
    <row r="37" spans="1:20" ht="15" customHeight="1">
      <c r="A37" s="397"/>
      <c r="B37" s="157"/>
      <c r="C37" s="137">
        <v>57</v>
      </c>
      <c r="D37" s="137">
        <v>63</v>
      </c>
      <c r="E37" s="660"/>
      <c r="F37" s="661"/>
      <c r="G37" s="674">
        <f>IF($A37="","",VLOOKUP($A37,'②名簿'!$B$9:$J$89,2,0))</f>
      </c>
      <c r="H37" s="675"/>
      <c r="I37" s="675"/>
      <c r="J37" s="179" t="s">
        <v>329</v>
      </c>
      <c r="K37" s="185">
        <f>IF($A37="","",VLOOKUP($A37,'②名簿'!$B$9:$J$89,3,0))</f>
      </c>
      <c r="L37" s="182" t="s">
        <v>330</v>
      </c>
      <c r="M37" s="279">
        <f>IF($A37="","",VLOOKUP($A37,'②名簿'!$B$9:$J$89,5,0))</f>
      </c>
      <c r="N37" s="279">
        <f>IF($A37="","",VLOOKUP($A37,'②名簿'!$B$9:$J$89,9,0))</f>
      </c>
      <c r="O37" s="630">
        <f>IF($A37="","",VLOOKUP($A37,'②名簿'!$B$9:$J$89,6,0))</f>
      </c>
      <c r="P37" s="631"/>
      <c r="Q37" s="279">
        <f>IF($A37="","",VLOOKUP($A37,'②名簿'!$B$9:$J$89,8,0))</f>
      </c>
      <c r="R37" s="162">
        <f t="shared" si="0"/>
      </c>
      <c r="S37" s="84"/>
      <c r="T37" s="84"/>
    </row>
    <row r="38" spans="1:20" ht="15" customHeight="1">
      <c r="A38" s="395"/>
      <c r="B38" s="157" t="s">
        <v>365</v>
      </c>
      <c r="C38" s="137">
        <v>63</v>
      </c>
      <c r="D38" s="137">
        <v>70</v>
      </c>
      <c r="E38" s="656" t="s">
        <v>238</v>
      </c>
      <c r="F38" s="667"/>
      <c r="G38" s="676">
        <f>IF($A38="","",VLOOKUP($A38,'②名簿'!$B$9:$J$89,2,0))</f>
      </c>
      <c r="H38" s="677"/>
      <c r="I38" s="677"/>
      <c r="J38" s="177" t="s">
        <v>329</v>
      </c>
      <c r="K38" s="183">
        <f>IF($A38="","",VLOOKUP($A38,'②名簿'!$B$9:$J$89,3,0))</f>
      </c>
      <c r="L38" s="180" t="s">
        <v>330</v>
      </c>
      <c r="M38" s="277">
        <f>IF($A38="","",VLOOKUP($A38,'②名簿'!$B$9:$J$89,5,0))</f>
      </c>
      <c r="N38" s="277">
        <f>IF($A38="","",VLOOKUP($A38,'②名簿'!$B$9:$J$89,9,0))</f>
      </c>
      <c r="O38" s="632">
        <f>IF($A38="","",VLOOKUP($A38,'②名簿'!$B$9:$J$89,6,0))</f>
      </c>
      <c r="P38" s="633"/>
      <c r="Q38" s="277">
        <f>IF($A38="","",VLOOKUP($A38,'②名簿'!$B$9:$J$89,8,0))</f>
      </c>
      <c r="R38" s="162">
        <f t="shared" si="0"/>
      </c>
      <c r="S38" s="84"/>
      <c r="T38" s="84"/>
    </row>
    <row r="39" spans="1:20" ht="15" customHeight="1">
      <c r="A39" s="396"/>
      <c r="B39" s="157"/>
      <c r="C39" s="137">
        <v>63</v>
      </c>
      <c r="D39" s="137">
        <v>70</v>
      </c>
      <c r="E39" s="668"/>
      <c r="F39" s="669"/>
      <c r="G39" s="672">
        <f>IF($A39="","",VLOOKUP($A39,'②名簿'!$B$9:$J$89,2,0))</f>
      </c>
      <c r="H39" s="673"/>
      <c r="I39" s="673"/>
      <c r="J39" s="178" t="s">
        <v>329</v>
      </c>
      <c r="K39" s="184">
        <f>IF($A39="","",VLOOKUP($A39,'②名簿'!$B$9:$J$89,3,0))</f>
      </c>
      <c r="L39" s="181" t="s">
        <v>330</v>
      </c>
      <c r="M39" s="278">
        <f>IF($A39="","",VLOOKUP($A39,'②名簿'!$B$9:$J$89,5,0))</f>
      </c>
      <c r="N39" s="278">
        <f>IF($A39="","",VLOOKUP($A39,'②名簿'!$B$9:$J$89,9,0))</f>
      </c>
      <c r="O39" s="628">
        <f>IF($A39="","",VLOOKUP($A39,'②名簿'!$B$9:$J$89,6,0))</f>
      </c>
      <c r="P39" s="629"/>
      <c r="Q39" s="278">
        <f>IF($A39="","",VLOOKUP($A39,'②名簿'!$B$9:$J$89,8,0))</f>
      </c>
      <c r="R39" s="162">
        <f t="shared" si="0"/>
      </c>
      <c r="S39" s="84"/>
      <c r="T39" s="84"/>
    </row>
    <row r="40" spans="1:20" ht="15" customHeight="1">
      <c r="A40" s="396"/>
      <c r="B40" s="157"/>
      <c r="C40" s="137">
        <v>63</v>
      </c>
      <c r="D40" s="137">
        <v>70</v>
      </c>
      <c r="E40" s="668"/>
      <c r="F40" s="669"/>
      <c r="G40" s="672">
        <f>IF($A40="","",VLOOKUP($A40,'②名簿'!$B$9:$J$89,2,0))</f>
      </c>
      <c r="H40" s="673"/>
      <c r="I40" s="673"/>
      <c r="J40" s="178" t="s">
        <v>329</v>
      </c>
      <c r="K40" s="184">
        <f>IF($A40="","",VLOOKUP($A40,'②名簿'!$B$9:$J$89,3,0))</f>
      </c>
      <c r="L40" s="181" t="s">
        <v>330</v>
      </c>
      <c r="M40" s="278">
        <f>IF($A40="","",VLOOKUP($A40,'②名簿'!$B$9:$J$89,5,0))</f>
      </c>
      <c r="N40" s="278">
        <f>IF($A40="","",VLOOKUP($A40,'②名簿'!$B$9:$J$89,9,0))</f>
      </c>
      <c r="O40" s="628">
        <f>IF($A40="","",VLOOKUP($A40,'②名簿'!$B$9:$J$89,6,0))</f>
      </c>
      <c r="P40" s="629"/>
      <c r="Q40" s="278">
        <f>IF($A40="","",VLOOKUP($A40,'②名簿'!$B$9:$J$89,8,0))</f>
      </c>
      <c r="R40" s="162">
        <f t="shared" si="0"/>
      </c>
      <c r="S40" s="84"/>
      <c r="T40" s="84"/>
    </row>
    <row r="41" spans="1:20" ht="15" customHeight="1">
      <c r="A41" s="397"/>
      <c r="B41" s="157"/>
      <c r="C41" s="137">
        <v>63</v>
      </c>
      <c r="D41" s="137">
        <v>70</v>
      </c>
      <c r="E41" s="670"/>
      <c r="F41" s="671"/>
      <c r="G41" s="674">
        <f>IF($A41="","",VLOOKUP($A41,'②名簿'!$B$9:$J$89,2,0))</f>
      </c>
      <c r="H41" s="675"/>
      <c r="I41" s="675"/>
      <c r="J41" s="179" t="s">
        <v>329</v>
      </c>
      <c r="K41" s="185">
        <f>IF($A41="","",VLOOKUP($A41,'②名簿'!$B$9:$J$89,3,0))</f>
      </c>
      <c r="L41" s="182" t="s">
        <v>330</v>
      </c>
      <c r="M41" s="279">
        <f>IF($A41="","",VLOOKUP($A41,'②名簿'!$B$9:$J$89,5,0))</f>
      </c>
      <c r="N41" s="279">
        <f>IF($A41="","",VLOOKUP($A41,'②名簿'!$B$9:$J$89,9,0))</f>
      </c>
      <c r="O41" s="630">
        <f>IF($A41="","",VLOOKUP($A41,'②名簿'!$B$9:$J$89,6,0))</f>
      </c>
      <c r="P41" s="631"/>
      <c r="Q41" s="279">
        <f>IF($A41="","",VLOOKUP($A41,'②名簿'!$B$9:$J$89,8,0))</f>
      </c>
      <c r="R41" s="162">
        <f t="shared" si="0"/>
      </c>
      <c r="S41" s="84"/>
      <c r="T41" s="84"/>
    </row>
    <row r="42" spans="1:20" ht="15" customHeight="1">
      <c r="A42" s="395"/>
      <c r="B42" s="157" t="s">
        <v>365</v>
      </c>
      <c r="C42" s="137">
        <v>70</v>
      </c>
      <c r="D42" s="137">
        <v>78</v>
      </c>
      <c r="E42" s="656" t="s">
        <v>239</v>
      </c>
      <c r="F42" s="667"/>
      <c r="G42" s="676">
        <f>IF($A42="","",VLOOKUP($A42,'②名簿'!$B$9:$J$89,2,0))</f>
      </c>
      <c r="H42" s="677"/>
      <c r="I42" s="677"/>
      <c r="J42" s="177" t="s">
        <v>329</v>
      </c>
      <c r="K42" s="183">
        <f>IF($A42="","",VLOOKUP($A42,'②名簿'!$B$9:$J$89,3,0))</f>
      </c>
      <c r="L42" s="180" t="s">
        <v>330</v>
      </c>
      <c r="M42" s="277">
        <f>IF($A42="","",VLOOKUP($A42,'②名簿'!$B$9:$J$89,5,0))</f>
      </c>
      <c r="N42" s="277">
        <f>IF($A42="","",VLOOKUP($A42,'②名簿'!$B$9:$J$89,9,0))</f>
      </c>
      <c r="O42" s="632">
        <f>IF($A42="","",VLOOKUP($A42,'②名簿'!$B$9:$J$89,6,0))</f>
      </c>
      <c r="P42" s="633"/>
      <c r="Q42" s="277">
        <f>IF($A42="","",VLOOKUP($A42,'②名簿'!$B$9:$J$89,8,0))</f>
      </c>
      <c r="R42" s="162">
        <f t="shared" si="0"/>
      </c>
      <c r="S42" s="84"/>
      <c r="T42" s="84"/>
    </row>
    <row r="43" spans="1:20" ht="15" customHeight="1">
      <c r="A43" s="396"/>
      <c r="B43" s="157"/>
      <c r="C43" s="137">
        <v>70</v>
      </c>
      <c r="D43" s="137">
        <v>78</v>
      </c>
      <c r="E43" s="668"/>
      <c r="F43" s="669"/>
      <c r="G43" s="672">
        <f>IF($A43="","",VLOOKUP($A43,'②名簿'!$B$9:$J$89,2,0))</f>
      </c>
      <c r="H43" s="673"/>
      <c r="I43" s="673"/>
      <c r="J43" s="178" t="s">
        <v>329</v>
      </c>
      <c r="K43" s="184">
        <f>IF($A43="","",VLOOKUP($A43,'②名簿'!$B$9:$J$89,3,0))</f>
      </c>
      <c r="L43" s="181" t="s">
        <v>330</v>
      </c>
      <c r="M43" s="278">
        <f>IF($A43="","",VLOOKUP($A43,'②名簿'!$B$9:$J$89,5,0))</f>
      </c>
      <c r="N43" s="278">
        <f>IF($A43="","",VLOOKUP($A43,'②名簿'!$B$9:$J$89,9,0))</f>
      </c>
      <c r="O43" s="628">
        <f>IF($A43="","",VLOOKUP($A43,'②名簿'!$B$9:$J$89,6,0))</f>
      </c>
      <c r="P43" s="629"/>
      <c r="Q43" s="278">
        <f>IF($A43="","",VLOOKUP($A43,'②名簿'!$B$9:$J$89,8,0))</f>
      </c>
      <c r="R43" s="162">
        <f t="shared" si="0"/>
      </c>
      <c r="S43" s="84"/>
      <c r="T43" s="84"/>
    </row>
    <row r="44" spans="1:20" ht="15" customHeight="1">
      <c r="A44" s="396"/>
      <c r="B44" s="157"/>
      <c r="C44" s="137">
        <v>70</v>
      </c>
      <c r="D44" s="137">
        <v>78</v>
      </c>
      <c r="E44" s="668"/>
      <c r="F44" s="669"/>
      <c r="G44" s="672">
        <f>IF($A44="","",VLOOKUP($A44,'②名簿'!$B$9:$J$89,2,0))</f>
      </c>
      <c r="H44" s="673"/>
      <c r="I44" s="673"/>
      <c r="J44" s="178" t="s">
        <v>329</v>
      </c>
      <c r="K44" s="184">
        <f>IF($A44="","",VLOOKUP($A44,'②名簿'!$B$9:$J$89,3,0))</f>
      </c>
      <c r="L44" s="181" t="s">
        <v>330</v>
      </c>
      <c r="M44" s="278">
        <f>IF($A44="","",VLOOKUP($A44,'②名簿'!$B$9:$J$89,5,0))</f>
      </c>
      <c r="N44" s="278">
        <f>IF($A44="","",VLOOKUP($A44,'②名簿'!$B$9:$J$89,9,0))</f>
      </c>
      <c r="O44" s="628">
        <f>IF($A44="","",VLOOKUP($A44,'②名簿'!$B$9:$J$89,6,0))</f>
      </c>
      <c r="P44" s="629"/>
      <c r="Q44" s="278">
        <f>IF($A44="","",VLOOKUP($A44,'②名簿'!$B$9:$J$89,8,0))</f>
      </c>
      <c r="R44" s="162">
        <f t="shared" si="0"/>
      </c>
      <c r="S44" s="84"/>
      <c r="T44" s="84"/>
    </row>
    <row r="45" spans="1:20" ht="15" customHeight="1">
      <c r="A45" s="397"/>
      <c r="B45" s="157"/>
      <c r="C45" s="137">
        <v>70</v>
      </c>
      <c r="D45" s="137">
        <v>78</v>
      </c>
      <c r="E45" s="670"/>
      <c r="F45" s="671"/>
      <c r="G45" s="674">
        <f>IF($A45="","",VLOOKUP($A45,'②名簿'!$B$9:$J$89,2,0))</f>
      </c>
      <c r="H45" s="675"/>
      <c r="I45" s="675"/>
      <c r="J45" s="179" t="s">
        <v>329</v>
      </c>
      <c r="K45" s="185">
        <f>IF($A45="","",VLOOKUP($A45,'②名簿'!$B$9:$J$89,3,0))</f>
      </c>
      <c r="L45" s="182" t="s">
        <v>330</v>
      </c>
      <c r="M45" s="279">
        <f>IF($A45="","",VLOOKUP($A45,'②名簿'!$B$9:$J$89,5,0))</f>
      </c>
      <c r="N45" s="279">
        <f>IF($A45="","",VLOOKUP($A45,'②名簿'!$B$9:$J$89,9,0))</f>
      </c>
      <c r="O45" s="630">
        <f>IF($A45="","",VLOOKUP($A45,'②名簿'!$B$9:$J$89,6,0))</f>
      </c>
      <c r="P45" s="631"/>
      <c r="Q45" s="279">
        <f>IF($A45="","",VLOOKUP($A45,'②名簿'!$B$9:$J$89,8,0))</f>
      </c>
      <c r="R45" s="162">
        <f t="shared" si="0"/>
      </c>
      <c r="S45" s="84"/>
      <c r="T45" s="84"/>
    </row>
    <row r="46" spans="1:20" ht="15" customHeight="1">
      <c r="A46" s="395"/>
      <c r="B46" s="157" t="s">
        <v>365</v>
      </c>
      <c r="C46" s="137">
        <v>78</v>
      </c>
      <c r="D46" s="137">
        <v>200</v>
      </c>
      <c r="E46" s="656" t="s">
        <v>240</v>
      </c>
      <c r="F46" s="657"/>
      <c r="G46" s="676">
        <f>IF($A46="","",VLOOKUP($A46,'②名簿'!$B$9:$J$89,2,0))</f>
      </c>
      <c r="H46" s="677"/>
      <c r="I46" s="677"/>
      <c r="J46" s="177" t="s">
        <v>329</v>
      </c>
      <c r="K46" s="183">
        <f>IF($A46="","",VLOOKUP($A46,'②名簿'!$B$9:$J$89,3,0))</f>
      </c>
      <c r="L46" s="180" t="s">
        <v>330</v>
      </c>
      <c r="M46" s="277">
        <f>IF($A46="","",VLOOKUP($A46,'②名簿'!$B$9:$J$89,5,0))</f>
      </c>
      <c r="N46" s="277">
        <f>IF($A46="","",VLOOKUP($A46,'②名簿'!$B$9:$J$89,9,0))</f>
      </c>
      <c r="O46" s="632">
        <f>IF($A46="","",VLOOKUP($A46,'②名簿'!$B$9:$J$89,6,0))</f>
      </c>
      <c r="P46" s="633"/>
      <c r="Q46" s="277">
        <f>IF($A46="","",VLOOKUP($A46,'②名簿'!$B$9:$J$89,8,0))</f>
      </c>
      <c r="R46" s="162">
        <f t="shared" si="0"/>
      </c>
      <c r="S46" s="84"/>
      <c r="T46" s="84"/>
    </row>
    <row r="47" spans="1:20" ht="15" customHeight="1">
      <c r="A47" s="396"/>
      <c r="B47" s="157"/>
      <c r="C47" s="137">
        <v>78</v>
      </c>
      <c r="D47" s="137">
        <v>200</v>
      </c>
      <c r="E47" s="658"/>
      <c r="F47" s="659"/>
      <c r="G47" s="672">
        <f>IF($A47="","",VLOOKUP($A47,'②名簿'!$B$9:$J$89,2,0))</f>
      </c>
      <c r="H47" s="673"/>
      <c r="I47" s="673"/>
      <c r="J47" s="178" t="s">
        <v>329</v>
      </c>
      <c r="K47" s="184">
        <f>IF($A47="","",VLOOKUP($A47,'②名簿'!$B$9:$J$89,3,0))</f>
      </c>
      <c r="L47" s="181" t="s">
        <v>330</v>
      </c>
      <c r="M47" s="278">
        <f>IF($A47="","",VLOOKUP($A47,'②名簿'!$B$9:$J$89,5,0))</f>
      </c>
      <c r="N47" s="278">
        <f>IF($A47="","",VLOOKUP($A47,'②名簿'!$B$9:$J$89,9,0))</f>
      </c>
      <c r="O47" s="628">
        <f>IF($A47="","",VLOOKUP($A47,'②名簿'!$B$9:$J$89,6,0))</f>
      </c>
      <c r="P47" s="629"/>
      <c r="Q47" s="278">
        <f>IF($A47="","",VLOOKUP($A47,'②名簿'!$B$9:$J$89,8,0))</f>
      </c>
      <c r="R47" s="162">
        <f t="shared" si="0"/>
      </c>
      <c r="S47" s="84"/>
      <c r="T47" s="84"/>
    </row>
    <row r="48" spans="1:20" ht="15" customHeight="1">
      <c r="A48" s="396"/>
      <c r="B48" s="157"/>
      <c r="C48" s="137">
        <v>78</v>
      </c>
      <c r="D48" s="137">
        <v>200</v>
      </c>
      <c r="E48" s="658"/>
      <c r="F48" s="659"/>
      <c r="G48" s="672">
        <f>IF($A48="","",VLOOKUP($A48,'②名簿'!$B$9:$J$89,2,0))</f>
      </c>
      <c r="H48" s="673"/>
      <c r="I48" s="673"/>
      <c r="J48" s="178" t="s">
        <v>329</v>
      </c>
      <c r="K48" s="184">
        <f>IF($A48="","",VLOOKUP($A48,'②名簿'!$B$9:$J$89,3,0))</f>
      </c>
      <c r="L48" s="181" t="s">
        <v>330</v>
      </c>
      <c r="M48" s="278">
        <f>IF($A48="","",VLOOKUP($A48,'②名簿'!$B$9:$J$89,5,0))</f>
      </c>
      <c r="N48" s="278">
        <f>IF($A48="","",VLOOKUP($A48,'②名簿'!$B$9:$J$89,9,0))</f>
      </c>
      <c r="O48" s="628">
        <f>IF($A48="","",VLOOKUP($A48,'②名簿'!$B$9:$J$89,6,0))</f>
      </c>
      <c r="P48" s="629"/>
      <c r="Q48" s="278">
        <f>IF($A48="","",VLOOKUP($A48,'②名簿'!$B$9:$J$89,8,0))</f>
      </c>
      <c r="R48" s="162">
        <f t="shared" si="0"/>
      </c>
      <c r="S48" s="84"/>
      <c r="T48" s="84"/>
    </row>
    <row r="49" spans="1:20" ht="15" customHeight="1">
      <c r="A49" s="397"/>
      <c r="B49" s="157"/>
      <c r="C49" s="137">
        <v>78</v>
      </c>
      <c r="D49" s="137">
        <v>200</v>
      </c>
      <c r="E49" s="660"/>
      <c r="F49" s="661"/>
      <c r="G49" s="674">
        <f>IF($A49="","",VLOOKUP($A49,'②名簿'!$B$9:$J$89,2,0))</f>
      </c>
      <c r="H49" s="675"/>
      <c r="I49" s="675"/>
      <c r="J49" s="179" t="s">
        <v>329</v>
      </c>
      <c r="K49" s="185">
        <f>IF($A49="","",VLOOKUP($A49,'②名簿'!$B$9:$J$89,3,0))</f>
      </c>
      <c r="L49" s="182" t="s">
        <v>330</v>
      </c>
      <c r="M49" s="279">
        <f>IF($A49="","",VLOOKUP($A49,'②名簿'!$B$9:$J$89,5,0))</f>
      </c>
      <c r="N49" s="279">
        <f>IF($A49="","",VLOOKUP($A49,'②名簿'!$B$9:$J$89,9,0))</f>
      </c>
      <c r="O49" s="630">
        <f>IF($A49="","",VLOOKUP($A49,'②名簿'!$B$9:$J$89,6,0))</f>
      </c>
      <c r="P49" s="631"/>
      <c r="Q49" s="279">
        <f>IF($A49="","",VLOOKUP($A49,'②名簿'!$B$9:$J$89,8,0))</f>
      </c>
      <c r="R49" s="162">
        <f t="shared" si="0"/>
      </c>
      <c r="S49" s="84"/>
      <c r="T49" s="84"/>
    </row>
    <row r="50" spans="1:20" ht="13.5">
      <c r="A50" s="157"/>
      <c r="B50" s="157"/>
      <c r="C50" s="155"/>
      <c r="D50" s="155"/>
      <c r="R50" s="73"/>
      <c r="S50" s="84"/>
      <c r="T50" s="84"/>
    </row>
    <row r="51" spans="1:20" ht="18" customHeight="1">
      <c r="A51" s="157"/>
      <c r="B51" s="157"/>
      <c r="C51" s="155"/>
      <c r="D51" s="155"/>
      <c r="F51" s="666" t="s">
        <v>24</v>
      </c>
      <c r="G51" s="666"/>
      <c r="H51" s="666"/>
      <c r="I51" s="666"/>
      <c r="J51" s="666"/>
      <c r="K51" s="666"/>
      <c r="L51" s="666"/>
      <c r="M51" s="666"/>
      <c r="N51" s="666"/>
      <c r="O51" s="666"/>
      <c r="P51" s="666"/>
      <c r="Q51" s="666"/>
      <c r="R51" s="73"/>
      <c r="S51" s="84"/>
      <c r="T51" s="84"/>
    </row>
    <row r="52" spans="1:20" ht="13.5">
      <c r="A52" s="157"/>
      <c r="B52" s="157"/>
      <c r="C52" s="155"/>
      <c r="D52" s="155"/>
      <c r="K52" s="290"/>
      <c r="L52" s="290"/>
      <c r="M52" s="290"/>
      <c r="N52" s="290"/>
      <c r="O52" s="290"/>
      <c r="P52" s="290"/>
      <c r="Q52" s="290"/>
      <c r="R52" s="73"/>
      <c r="S52" s="84"/>
      <c r="T52" s="84"/>
    </row>
    <row r="53" spans="1:20" ht="18" customHeight="1">
      <c r="A53" s="256"/>
      <c r="B53" s="84"/>
      <c r="C53" s="155"/>
      <c r="D53" s="155"/>
      <c r="E53" s="2"/>
      <c r="F53" s="606" t="s">
        <v>394</v>
      </c>
      <c r="G53" s="606"/>
      <c r="H53" s="606"/>
      <c r="I53" s="611" t="s">
        <v>355</v>
      </c>
      <c r="J53" s="611"/>
      <c r="K53" s="611"/>
      <c r="L53" s="291"/>
      <c r="M53" s="292"/>
      <c r="N53" s="292"/>
      <c r="O53" s="292"/>
      <c r="P53" s="292"/>
      <c r="Q53" s="290"/>
      <c r="R53" s="73"/>
      <c r="S53" s="84"/>
      <c r="T53" s="84"/>
    </row>
    <row r="54" spans="1:20" ht="13.5">
      <c r="A54" s="84"/>
      <c r="B54" s="84"/>
      <c r="C54" s="155"/>
      <c r="D54" s="155"/>
      <c r="K54" s="290"/>
      <c r="L54" s="290"/>
      <c r="M54" s="290"/>
      <c r="N54" s="290"/>
      <c r="O54" s="290"/>
      <c r="P54" s="290"/>
      <c r="Q54" s="290"/>
      <c r="R54" s="73"/>
      <c r="S54" s="84"/>
      <c r="T54" s="84"/>
    </row>
    <row r="55" spans="1:20" ht="18" customHeight="1">
      <c r="A55" s="84"/>
      <c r="B55" s="84"/>
      <c r="C55" s="155"/>
      <c r="D55" s="155"/>
      <c r="G55" s="528" t="str">
        <f>'①学校情報'!$C$5&amp;"高等学校長"</f>
        <v>高等学校長</v>
      </c>
      <c r="H55" s="528"/>
      <c r="I55" s="528"/>
      <c r="J55" s="528"/>
      <c r="K55" s="528"/>
      <c r="L55" s="528"/>
      <c r="M55" s="528" t="str">
        <f>'①学校情報'!$C$10</f>
        <v> </v>
      </c>
      <c r="N55" s="528"/>
      <c r="O55" s="528"/>
      <c r="P55" s="23" t="s">
        <v>38</v>
      </c>
      <c r="R55" s="73"/>
      <c r="S55" s="84"/>
      <c r="T55" s="84"/>
    </row>
    <row r="56" spans="1:20" ht="13.5">
      <c r="A56" s="84"/>
      <c r="B56" s="84"/>
      <c r="C56" s="155"/>
      <c r="D56" s="155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4"/>
      <c r="S56" s="84"/>
      <c r="T56" s="84"/>
    </row>
    <row r="57" spans="1:20" ht="13.5">
      <c r="A57" s="84"/>
      <c r="B57" s="157"/>
      <c r="C57" s="157"/>
      <c r="D57" s="157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ht="13.5">
      <c r="A58" s="84"/>
      <c r="B58" s="157"/>
      <c r="C58" s="157"/>
      <c r="D58" s="157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1:20" ht="13.5">
      <c r="A59" s="84"/>
      <c r="B59" s="157"/>
      <c r="C59" s="157"/>
      <c r="D59" s="157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1:20" ht="13.5">
      <c r="A60" s="84"/>
      <c r="B60" s="157"/>
      <c r="C60" s="157"/>
      <c r="D60" s="157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1:20" ht="13.5">
      <c r="A61" s="84"/>
      <c r="B61" s="157"/>
      <c r="C61" s="157"/>
      <c r="D61" s="157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1:20" ht="13.5">
      <c r="A62" s="84"/>
      <c r="B62" s="157"/>
      <c r="C62" s="157"/>
      <c r="D62" s="157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0" ht="13.5">
      <c r="A63" s="84"/>
      <c r="B63" s="157"/>
      <c r="C63" s="157"/>
      <c r="D63" s="157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  <row r="64" spans="1:20" ht="13.5">
      <c r="A64" s="84"/>
      <c r="B64" s="157"/>
      <c r="C64" s="157"/>
      <c r="D64" s="157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</row>
  </sheetData>
  <sheetProtection sheet="1" selectLockedCells="1"/>
  <mergeCells count="99">
    <mergeCell ref="G55:L55"/>
    <mergeCell ref="E46:F49"/>
    <mergeCell ref="F51:Q51"/>
    <mergeCell ref="M55:O55"/>
    <mergeCell ref="O42:P42"/>
    <mergeCell ref="M14:N14"/>
    <mergeCell ref="E14:F14"/>
    <mergeCell ref="F53:H53"/>
    <mergeCell ref="I53:K53"/>
    <mergeCell ref="E42:F45"/>
    <mergeCell ref="O47:P47"/>
    <mergeCell ref="O48:P48"/>
    <mergeCell ref="O45:P45"/>
    <mergeCell ref="O46:P46"/>
    <mergeCell ref="E22:F25"/>
    <mergeCell ref="E26:F29"/>
    <mergeCell ref="E30:F33"/>
    <mergeCell ref="E34:F37"/>
    <mergeCell ref="E38:F41"/>
    <mergeCell ref="O24:P24"/>
    <mergeCell ref="O22:P22"/>
    <mergeCell ref="O30:P30"/>
    <mergeCell ref="O33:P33"/>
    <mergeCell ref="O43:P43"/>
    <mergeCell ref="O41:P41"/>
    <mergeCell ref="O39:P39"/>
    <mergeCell ref="O38:P38"/>
    <mergeCell ref="O40:P40"/>
    <mergeCell ref="O31:P31"/>
    <mergeCell ref="O32:P32"/>
    <mergeCell ref="O36:P36"/>
    <mergeCell ref="G35:I35"/>
    <mergeCell ref="G36:I36"/>
    <mergeCell ref="O49:P49"/>
    <mergeCell ref="O35:P35"/>
    <mergeCell ref="O34:P34"/>
    <mergeCell ref="O37:P37"/>
    <mergeCell ref="O44:P44"/>
    <mergeCell ref="G37:I37"/>
    <mergeCell ref="G38:I38"/>
    <mergeCell ref="E9:I9"/>
    <mergeCell ref="E10:F10"/>
    <mergeCell ref="O28:P28"/>
    <mergeCell ref="O26:P26"/>
    <mergeCell ref="O27:P27"/>
    <mergeCell ref="O25:P25"/>
    <mergeCell ref="G28:I28"/>
    <mergeCell ref="M10:N10"/>
    <mergeCell ref="M12:N12"/>
    <mergeCell ref="O23:P23"/>
    <mergeCell ref="L19:Q19"/>
    <mergeCell ref="M13:N13"/>
    <mergeCell ref="E2:Q2"/>
    <mergeCell ref="E3:Q3"/>
    <mergeCell ref="H4:O4"/>
    <mergeCell ref="G6:I6"/>
    <mergeCell ref="G7:I7"/>
    <mergeCell ref="E11:F11"/>
    <mergeCell ref="K7:N7"/>
    <mergeCell ref="M11:N11"/>
    <mergeCell ref="J6:P6"/>
    <mergeCell ref="T11:T13"/>
    <mergeCell ref="T22:T26"/>
    <mergeCell ref="O29:P29"/>
    <mergeCell ref="E13:F13"/>
    <mergeCell ref="E12:F12"/>
    <mergeCell ref="L20:Q20"/>
    <mergeCell ref="E21:F21"/>
    <mergeCell ref="O21:P21"/>
    <mergeCell ref="E19:I20"/>
    <mergeCell ref="G10:I10"/>
    <mergeCell ref="G11:I11"/>
    <mergeCell ref="G12:I12"/>
    <mergeCell ref="G13:I13"/>
    <mergeCell ref="G14:I14"/>
    <mergeCell ref="G21:I21"/>
    <mergeCell ref="G22:I22"/>
    <mergeCell ref="G23:I23"/>
    <mergeCell ref="G24:I24"/>
    <mergeCell ref="G25:I25"/>
    <mergeCell ref="G26:I26"/>
    <mergeCell ref="G27:I27"/>
    <mergeCell ref="G47:I47"/>
    <mergeCell ref="G29:I29"/>
    <mergeCell ref="G30:I30"/>
    <mergeCell ref="G31:I31"/>
    <mergeCell ref="G32:I32"/>
    <mergeCell ref="G33:I33"/>
    <mergeCell ref="G34:I34"/>
    <mergeCell ref="G48:I48"/>
    <mergeCell ref="G39:I39"/>
    <mergeCell ref="G40:I40"/>
    <mergeCell ref="G41:I41"/>
    <mergeCell ref="G42:I42"/>
    <mergeCell ref="G49:I49"/>
    <mergeCell ref="G43:I43"/>
    <mergeCell ref="G44:I44"/>
    <mergeCell ref="G45:I45"/>
    <mergeCell ref="G46:I46"/>
  </mergeCells>
  <printOptions horizontalCentered="1"/>
  <pageMargins left="0.7874015748031497" right="0.7874015748031497" top="0.3937007874015748" bottom="0.5905511811023623" header="0.5118110236220472" footer="0.5118110236220472"/>
  <pageSetup fitToHeight="1" fitToWidth="1" horizontalDpi="300" verticalDpi="3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１．００</dc:title>
  <dc:subject/>
  <dc:creator>柔道</dc:creator>
  <cp:keywords/>
  <dc:description/>
  <cp:lastModifiedBy>坂口　雅輝(佐賀商業高等学校)</cp:lastModifiedBy>
  <cp:lastPrinted>2020-03-15T00:26:59Z</cp:lastPrinted>
  <dcterms:created xsi:type="dcterms:W3CDTF">2003-04-25T01:43:23Z</dcterms:created>
  <dcterms:modified xsi:type="dcterms:W3CDTF">2023-04-19T01:51:58Z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